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938H, 31 TRATORES AGRICOLAS, 14 CAMINHÕES, 65 REBOQUES,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=HYPERLINK("https://leilaoonline.com.br/lote/detalhe/51848", "170")</f>
      </c>
      <c r="B11" s="4" t="s">
        <f>=HYPERLINK("https://leilaoonline.com.br/lote/detalhe/51848", "CAMINHÃO VW/BMB 31.320 CNC CM 6x4, ANO 2011/2012, FR40332, UND IPAUSSU ")</f>
      </c>
      <c r="C11" s="4" t="inlineStr">
        <is>
          <t>Vendido</t>
        </is>
      </c>
      <c r="D11" s="4" t="inlineStr">
        <is>
          <t>94</t>
        </is>
      </c>
      <c r="E11" s="5" t="inlineStr">
        <is>
          <t>95.500,00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=HYPERLINK("https://leilaoonline.com.br/lote/detalhe/51849", "171")</f>
      </c>
      <c r="B12" s="4" t="s">
        <f>=HYPERLINK("https://leilaoonline.com.br/lote/detalhe/51849", "CAMINHÃO VW/BMB 31.320 CNC C 6X4, ANO 2011/2012, FR40331, UND IPAUSSU (n. motor divergente)")</f>
      </c>
      <c r="C12" s="4" t="inlineStr">
        <is>
          <t>Vendido</t>
        </is>
      </c>
      <c r="D12" s="4" t="inlineStr">
        <is>
          <t>87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=HYPERLINK("https://leilaoonline.com.br/lote/detalhe/51850", "172")</f>
      </c>
      <c r="B13" s="4" t="s">
        <f>=HYPERLINK("https://leilaoonline.com.br/lote/detalhe/51850", "TRATOR VALTRA BH180 4X4, ANO 2004,  FR47332, SÉRIE BH18440219, UND IPAUSSU ")</f>
      </c>
      <c r="C13" s="4" t="inlineStr">
        <is>
          <t>Vendido</t>
        </is>
      </c>
      <c r="D13" s="4" t="inlineStr">
        <is>
          <t>52</t>
        </is>
      </c>
      <c r="E13" s="5" t="inlineStr">
        <is>
          <t>57.500,00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=HYPERLINK("https://leilaoonline.com.br/lote/detalhe/51851", "173")</f>
      </c>
      <c r="B14" s="4" t="s">
        <f>=HYPERLINK("https://leilaoonline.com.br/lote/detalhe/51851", "TRATOR CASE MAXXUM 180 4X4, ANO 2010, FR49545, UND IPAUSSU")</f>
      </c>
      <c r="C14" s="4" t="inlineStr">
        <is>
          <t>Vendido</t>
        </is>
      </c>
      <c r="D14" s="4" t="inlineStr">
        <is>
          <t>67</t>
        </is>
      </c>
      <c r="E14" s="5" t="inlineStr">
        <is>
          <t>60.500,00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=HYPERLINK("https://leilaoonline.com.br/lote/detalhe/51982", "242")</f>
      </c>
      <c r="B15" s="4" t="s">
        <f>=HYPERLINK("https://leilaoonline.com.br/lote/detalhe/51982", "CAMINHÃO VW/BMB 31.320 CNC CM 6X4, ANO 2010, FR58632, UND BOM RETIRO")</f>
      </c>
      <c r="C15" s="4" t="inlineStr">
        <is>
          <t>Vendido</t>
        </is>
      </c>
      <c r="D15" s="4" t="inlineStr">
        <is>
          <t>81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=HYPERLINK("https://leilaoonline.com.br/lote/detalhe/51979", "243")</f>
      </c>
      <c r="B16" s="4" t="s">
        <f>=HYPERLINK("https://leilaoonline.com.br/lote/detalhe/51979", "CAMINHÃO VW/15.180 EURO3 WORKER COMBOIO, ANO , FR34092/37849, UND B. RETIRO")</f>
      </c>
      <c r="C16" s="4" t="inlineStr">
        <is>
          <t>Vendido</t>
        </is>
      </c>
      <c r="D16" s="4" t="inlineStr">
        <is>
          <t>74</t>
        </is>
      </c>
      <c r="E16" s="5" t="inlineStr">
        <is>
          <t>71.000,00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=HYPERLINK("https://leilaoonline.com.br/lote/detalhe/51986", "244")</f>
      </c>
      <c r="B17" s="4" t="s">
        <f>=HYPERLINK("https://leilaoonline.com.br/lote/detalhe/51986", "CHEVROLET/S10 LS FD2, ANO 2013, C. DUP, FLEX, FR63542, UND B. RETIRO")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=HYPERLINK("https://leilaoonline.com.br/lote/detalhe/52062", "300")</f>
      </c>
      <c r="B18" s="4" t="s">
        <f>=HYPERLINK("https://leilaoonline.com.br/lote/detalhe/52062", "375 UNIDADES GAVETEIRO (aproximadamente) veja descritivo, S/FR, UND (CAR) PIRACICABA")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6.650,00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=HYPERLINK("https://leilaoonline.com.br/lote/detalhe/52071", "301")</f>
      </c>
      <c r="B19" s="4" t="s">
        <f>=HYPERLINK("https://leilaoonline.com.br/lote/detalhe/52071", "veja descritivo de itens, MOBILIÁRIO DIVERSOS E OUTROS ITENS UND VILA MARIA")</f>
      </c>
      <c r="C19" s="4" t="inlineStr">
        <is>
          <t>Lote retirado</t>
        </is>
      </c>
      <c r="D19" s="4" t="inlineStr">
        <is>
          <t>31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=HYPERLINK("https://leilaoonline.com.br/lote/detalhe/51360", "2015")</f>
      </c>
      <c r="B20" s="4" t="s">
        <f>=HYPERLINK("https://leilaoonline.com.br/lote/detalhe/51360", " TRANSBORDO ATA, 2010, FR70607, UND DIAMANTE")</f>
      </c>
      <c r="C20" s="4" t="inlineStr">
        <is>
          <t>Lote retirado</t>
        </is>
      </c>
      <c r="D20" s="4" t="inlineStr">
        <is>
          <t>47</t>
        </is>
      </c>
      <c r="E20" s="5" t="inlineStr">
        <is>
          <t>11.650,00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=HYPERLINK("https://leilaoonline.com.br/lote/detalhe/51354", "2016")</f>
      </c>
      <c r="B21" s="4" t="s">
        <f>=HYPERLINK("https://leilaoonline.com.br/lote/detalhe/51354", " TRANSBORDO ATA, 2010, FR107698, UND DIAMANTE")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7.300,00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=HYPERLINK("https://leilaoonline.com.br/lote/detalhe/51369", "2017")</f>
      </c>
      <c r="B22" s="4" t="s">
        <f>=HYPERLINK("https://leilaoonline.com.br/lote/detalhe/51369", " TRANSBORDO ATA, 2010, FR55046, UND DIAMANTE")</f>
      </c>
      <c r="C22" s="4" t="inlineStr">
        <is>
          <t>Vendido</t>
        </is>
      </c>
      <c r="D22" s="4" t="inlineStr">
        <is>
          <t>41</t>
        </is>
      </c>
      <c r="E22" s="5" t="inlineStr">
        <is>
          <t>10.750,00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=HYPERLINK("https://leilaoonline.com.br/lote/detalhe/51393", "2018")</f>
      </c>
      <c r="B23" s="4" t="s">
        <f>=HYPERLINK("https://leilaoonline.com.br/lote/detalhe/51393", " TRANSBORDO SANTAL, 2013, FR70641, UND DIAMANTE")</f>
      </c>
      <c r="C23" s="4" t="inlineStr">
        <is>
          <t>Lote retirado</t>
        </is>
      </c>
      <c r="D23" s="4" t="inlineStr">
        <is>
          <t>2</t>
        </is>
      </c>
      <c r="E23" s="5" t="inlineStr">
        <is>
          <t>4.900,00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=HYPERLINK("https://leilaoonline.com.br/lote/detalhe/51392", "2019")</f>
      </c>
      <c r="B24" s="4" t="s">
        <f>=HYPERLINK("https://leilaoonline.com.br/lote/detalhe/51392", " TRANSBORDO ATA, 2010, FR70698, UND DIAMANTE")</f>
      </c>
      <c r="C24" s="4" t="inlineStr">
        <is>
          <t>Vendido</t>
        </is>
      </c>
      <c r="D24" s="4" t="inlineStr">
        <is>
          <t>89</t>
        </is>
      </c>
      <c r="E24" s="5" t="inlineStr">
        <is>
          <t>22.650,00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=HYPERLINK("https://leilaoonline.com.br/lote/detalhe/51396", "2020")</f>
      </c>
      <c r="B25" s="4" t="s">
        <f>=HYPERLINK("https://leilaoonline.com.br/lote/detalhe/51396", " TRANSBORDO SANTAL, 2013, FR70600, UND DIAMANTE")</f>
      </c>
      <c r="C25" s="4" t="inlineStr">
        <is>
          <t>Vendido</t>
        </is>
      </c>
      <c r="D25" s="4" t="inlineStr">
        <is>
          <t>63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=HYPERLINK("https://leilaoonline.com.br/lote/detalhe/51394", "2021")</f>
      </c>
      <c r="B26" s="4" t="s">
        <f>=HYPERLINK("https://leilaoonline.com.br/lote/detalhe/51394", " TRANSBORDO SANTAL, 2013, FR70644, UND DIAMANTE")</f>
      </c>
      <c r="C26" s="4" t="inlineStr">
        <is>
          <t>Lote retirado</t>
        </is>
      </c>
      <c r="D26" s="4" t="inlineStr">
        <is>
          <t>105</t>
        </is>
      </c>
      <c r="E26" s="5" t="inlineStr">
        <is>
          <t>23.550,00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=HYPERLINK("https://leilaoonline.com.br/lote/detalhe/51563", "2463")</f>
      </c>
      <c r="B27" s="4" t="s">
        <f>=HYPERLINK("https://leilaoonline.com.br/lote/detalhe/51563", "SONDA S/FR, UND DIAMANTE")</f>
      </c>
      <c r="C27" s="4" t="inlineStr">
        <is>
          <t>Vendido</t>
        </is>
      </c>
      <c r="D27" s="4" t="inlineStr">
        <is>
          <t>15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=HYPERLINK("https://leilaoonline.com.br/lote/detalhe/51400", "3000")</f>
      </c>
      <c r="B28" s="4" t="s">
        <f>=HYPERLINK("https://leilaoonline.com.br/lote/detalhe/51400", " 1 COBRIDOR E 1 SULCADOR, FR103364/103468, UND BARRA")</f>
      </c>
      <c r="C28" s="4" t="inlineStr">
        <is>
          <t>Vendido</t>
        </is>
      </c>
      <c r="D28" s="4" t="inlineStr">
        <is>
          <t>23</t>
        </is>
      </c>
      <c r="E28" s="5" t="inlineStr">
        <is>
          <t>3.650,00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=HYPERLINK("https://leilaoonline.com.br/lote/detalhe/51409", "3014")</f>
      </c>
      <c r="B29" s="4" t="s">
        <f>=HYPERLINK("https://leilaoonline.com.br/lote/detalhe/51409", " 4 PNEUS C/ RODAS, S/FR, UND BARRA")</f>
      </c>
      <c r="C29" s="4" t="inlineStr">
        <is>
          <t>Vendido</t>
        </is>
      </c>
      <c r="D29" s="4" t="inlineStr">
        <is>
          <t>12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=HYPERLINK("https://leilaoonline.com.br/lote/detalhe/51439", "3016")</f>
      </c>
      <c r="B30" s="4" t="s">
        <f>=HYPERLINK("https://leilaoonline.com.br/lote/detalhe/51439", " TRATOR VALTRA BH205I, 2011, FR163450, UND BARRA (MOTOR TRAVADO)")</f>
      </c>
      <c r="C30" s="4" t="inlineStr">
        <is>
          <t>Vendido</t>
        </is>
      </c>
      <c r="D30" s="4" t="inlineStr">
        <is>
          <t>71</t>
        </is>
      </c>
      <c r="E30" s="5" t="inlineStr">
        <is>
          <t>59.000,00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=HYPERLINK("https://leilaoonline.com.br/lote/detalhe/51405", "3026")</f>
      </c>
      <c r="B31" s="4" t="s">
        <f>=HYPERLINK("https://leilaoonline.com.br/lote/detalhe/51405", " 1 DESENLEIRADEIRA, DRIA,, FR103435, UND BARRA")</f>
      </c>
      <c r="C31" s="4" t="inlineStr">
        <is>
          <t>Lote retirado</t>
        </is>
      </c>
      <c r="D31" s="4" t="inlineStr">
        <is>
          <t>15</t>
        </is>
      </c>
      <c r="E31" s="5" t="inlineStr">
        <is>
          <t>2.450,00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=HYPERLINK("https://leilaoonline.com.br/lote/detalhe/51427", "3050")</f>
      </c>
      <c r="B32" s="4" t="s">
        <f>=HYPERLINK("https://leilaoonline.com.br/lote/detalhe/51427", " TRATOR NEM HOLLAND T8.295,2014, FR88466, UND BARRA")</f>
      </c>
      <c r="C32" s="4" t="inlineStr">
        <is>
          <t>Vendido</t>
        </is>
      </c>
      <c r="D32" s="4" t="inlineStr">
        <is>
          <t>94</t>
        </is>
      </c>
      <c r="E32" s="5" t="inlineStr">
        <is>
          <t>152.000,00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=HYPERLINK("https://leilaoonline.com.br/lote/detalhe/51424", "3051")</f>
      </c>
      <c r="B33" s="4" t="s">
        <f>=HYPERLINK("https://leilaoonline.com.br/lote/detalhe/51424", " TRATOR NEM HOLLAND T8.295,2014, FR100058, UND BARRA")</f>
      </c>
      <c r="C33" s="4" t="inlineStr">
        <is>
          <t>Vendido</t>
        </is>
      </c>
      <c r="D33" s="4" t="inlineStr">
        <is>
          <t>100</t>
        </is>
      </c>
      <c r="E33" s="5" t="inlineStr">
        <is>
          <t>161.500,00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=HYPERLINK("https://leilaoonline.com.br/lote/detalhe/51411", "3052")</f>
      </c>
      <c r="B34" s="4" t="s">
        <f>=HYPERLINK("https://leilaoonline.com.br/lote/detalhe/51411", " ADUBADEIRA JUMIL, FR103951, UND BARRA")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=HYPERLINK("https://leilaoonline.com.br/lote/detalhe/51415", "3053")</f>
      </c>
      <c r="B35" s="4" t="s">
        <f>=HYPERLINK("https://leilaoonline.com.br/lote/detalhe/51415", " ADUBADEIRA JUMIL, FR103952, UND BARRA")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=HYPERLINK("https://leilaoonline.com.br/lote/detalhe/51417", "3054")</f>
      </c>
      <c r="B36" s="4" t="s">
        <f>=HYPERLINK("https://leilaoonline.com.br/lote/detalhe/51417", " ADUBADEIRA JUMIL, FR103955, UND BARRA")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=HYPERLINK("https://leilaoonline.com.br/lote/detalhe/51413", "3055")</f>
      </c>
      <c r="B37" s="4" t="s">
        <f>=HYPERLINK("https://leilaoonline.com.br/lote/detalhe/51413", " ADUBADEIRA JUMIL, FR103959, UND BARRA")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=HYPERLINK("https://leilaoonline.com.br/lote/detalhe/51414", "3056")</f>
      </c>
      <c r="B38" s="4" t="s">
        <f>=HYPERLINK("https://leilaoonline.com.br/lote/detalhe/51414", " ADUBADEIRA JUMIL, FR103953, UND BARRA")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=HYPERLINK("https://leilaoonline.com.br/lote/detalhe/51419", "3057")</f>
      </c>
      <c r="B39" s="4" t="s">
        <f>=HYPERLINK("https://leilaoonline.com.br/lote/detalhe/51419", " CARRETA DE PLANTIO, 2012, FR103272, UND BARRA")</f>
      </c>
      <c r="C39" s="4" t="inlineStr">
        <is>
          <t>Lote retirado</t>
        </is>
      </c>
      <c r="D39" s="4" t="inlineStr">
        <is>
          <t>35</t>
        </is>
      </c>
      <c r="E39" s="5" t="inlineStr">
        <is>
          <t>7.050,00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=HYPERLINK("https://leilaoonline.com.br/lote/detalhe/51420", "3058")</f>
      </c>
      <c r="B40" s="4" t="s">
        <f>=HYPERLINK("https://leilaoonline.com.br/lote/detalhe/51420", " CARRETA DE PLANTIO, 2012, FR103270, UND BARRA")</f>
      </c>
      <c r="C40" s="4" t="inlineStr">
        <is>
          <t>Lote retirado</t>
        </is>
      </c>
      <c r="D40" s="4" t="inlineStr">
        <is>
          <t>33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=HYPERLINK("https://leilaoonline.com.br/lote/detalhe/51401", "3059")</f>
      </c>
      <c r="B41" s="4" t="s">
        <f>=HYPERLINK("https://leilaoonline.com.br/lote/detalhe/51401", " CARROCERIA COMBOIO SUCATEADA, FR96558, (PL. EAJ8098), UND BARRA")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5.800,00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=HYPERLINK("https://leilaoonline.com.br/lote/detalhe/51407", "3060")</f>
      </c>
      <c r="B42" s="4" t="s">
        <f>=HYPERLINK("https://leilaoonline.com.br/lote/detalhe/51407", " CAIXOTE CARROCERIA CANA INTEIRA, 2012, FR96397, UND BARRA")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=HYPERLINK("https://leilaoonline.com.br/lote/detalhe/51429", "3061")</f>
      </c>
      <c r="B43" s="4" t="s">
        <f>=HYPERLINK("https://leilaoonline.com.br/lote/detalhe/51429", " TRATOR NEW HOLLAND T8 270, 2014, FR100057, UND BARRA")</f>
      </c>
      <c r="C43" s="4" t="inlineStr">
        <is>
          <t>Vendido</t>
        </is>
      </c>
      <c r="D43" s="4" t="inlineStr">
        <is>
          <t>107</t>
        </is>
      </c>
      <c r="E43" s="5" t="inlineStr">
        <is>
          <t>162.500,00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=HYPERLINK("https://leilaoonline.com.br/lote/detalhe/51421", "3062")</f>
      </c>
      <c r="B44" s="4" t="s">
        <f>=HYPERLINK("https://leilaoonline.com.br/lote/detalhe/51421", " TRATOR NEM HOLLAND T8.295,2014, FR50938, UND BARRA")</f>
      </c>
      <c r="C44" s="4" t="inlineStr">
        <is>
          <t>Vendido</t>
        </is>
      </c>
      <c r="D44" s="4" t="inlineStr">
        <is>
          <t>104</t>
        </is>
      </c>
      <c r="E44" s="5" t="inlineStr">
        <is>
          <t>157.000,00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=HYPERLINK("https://leilaoonline.com.br/lote/detalhe/51437", "3063")</f>
      </c>
      <c r="B45" s="4" t="s">
        <f>=HYPERLINK("https://leilaoonline.com.br/lote/detalhe/51437", " TRATOR VALTRA BH205I, 2009, FR163439, UND BARRA")</f>
      </c>
      <c r="C45" s="4" t="inlineStr">
        <is>
          <t>Vendido</t>
        </is>
      </c>
      <c r="D45" s="4" t="inlineStr">
        <is>
          <t>82</t>
        </is>
      </c>
      <c r="E45" s="5" t="inlineStr">
        <is>
          <t>64.500,00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=HYPERLINK("https://leilaoonline.com.br/lote/detalhe/51434", "3064")</f>
      </c>
      <c r="B46" s="4" t="s">
        <f>=HYPERLINK("https://leilaoonline.com.br/lote/detalhe/51434", " TRATOR VALTRA BH205I, 2009, FR163438, UND BARRA")</f>
      </c>
      <c r="C46" s="4" t="inlineStr">
        <is>
          <t>Vendido</t>
        </is>
      </c>
      <c r="D46" s="4" t="inlineStr">
        <is>
          <t>102</t>
        </is>
      </c>
      <c r="E46" s="5" t="inlineStr">
        <is>
          <t>68.500,00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=HYPERLINK("https://leilaoonline.com.br/lote/detalhe/51433", "3065")</f>
      </c>
      <c r="B47" s="4" t="s">
        <f>=HYPERLINK("https://leilaoonline.com.br/lote/detalhe/51433", " TRATOR VALTRA BH210I, 2014, FR100732, UND BARRA")</f>
      </c>
      <c r="C47" s="4" t="inlineStr">
        <is>
          <t>Vendido</t>
        </is>
      </c>
      <c r="D47" s="4" t="inlineStr">
        <is>
          <t>124</t>
        </is>
      </c>
      <c r="E47" s="5" t="inlineStr">
        <is>
          <t>100.000,00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=HYPERLINK("https://leilaoonline.com.br/lote/detalhe/51431", "3066")</f>
      </c>
      <c r="B48" s="4" t="s">
        <f>=HYPERLINK("https://leilaoonline.com.br/lote/detalhe/51431", " TRATOR VALTRA BH210I, 2014, FR100728, UND BARRA")</f>
      </c>
      <c r="C48" s="4" t="inlineStr">
        <is>
          <t>Vendido</t>
        </is>
      </c>
      <c r="D48" s="4" t="inlineStr">
        <is>
          <t>136</t>
        </is>
      </c>
      <c r="E48" s="5" t="inlineStr">
        <is>
          <t>103.000,00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=HYPERLINK("https://leilaoonline.com.br/lote/detalhe/51438", "3067")</f>
      </c>
      <c r="B49" s="4" t="s">
        <f>=HYPERLINK("https://leilaoonline.com.br/lote/detalhe/51438", " CARREGADEIRA, ANO 2011, MOTO CANA, TRATOR M.FERG. 292 SEM INF. DO ANO, SEM SÉRIE, FR23535, UND BARRA")</f>
      </c>
      <c r="C49" s="4" t="inlineStr">
        <is>
          <t>Vendido</t>
        </is>
      </c>
      <c r="D49" s="4" t="inlineStr">
        <is>
          <t>43</t>
        </is>
      </c>
      <c r="E49" s="5" t="inlineStr">
        <is>
          <t>67.000,00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=HYPERLINK("https://leilaoonline.com.br/lote/detalhe/51428", "3068")</f>
      </c>
      <c r="B50" s="4" t="s">
        <f>=HYPERLINK("https://leilaoonline.com.br/lote/detalhe/51428", " TRATOR VALTRA BH210I, 2014, FR100726, UND BARRA")</f>
      </c>
      <c r="C50" s="4" t="inlineStr">
        <is>
          <t>Vendido</t>
        </is>
      </c>
      <c r="D50" s="4" t="inlineStr">
        <is>
          <t>165</t>
        </is>
      </c>
      <c r="E50" s="5" t="inlineStr">
        <is>
          <t>106.000,00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=HYPERLINK("https://leilaoonline.com.br/lote/detalhe/51426", "3069")</f>
      </c>
      <c r="B51" s="4" t="s">
        <f>=HYPERLINK("https://leilaoonline.com.br/lote/detalhe/51426", " TRATOR CASE MX 270 MAGNUM 4X4, 2010, UND BARRA")</f>
      </c>
      <c r="C51" s="4" t="inlineStr">
        <is>
          <t>Não vendido</t>
        </is>
      </c>
      <c r="D51" s="4" t="inlineStr">
        <is>
          <t>69</t>
        </is>
      </c>
      <c r="E51" s="5" t="inlineStr">
        <is>
          <t>72.500,00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=HYPERLINK("https://leilaoonline.com.br/lote/detalhe/51425", "3070")</f>
      </c>
      <c r="B52" s="4" t="s">
        <f>=HYPERLINK("https://leilaoonline.com.br/lote/detalhe/51425", " TRATOR VALTRA BH210I, ANO 2014, FR50833, UND BARRA")</f>
      </c>
      <c r="C52" s="4" t="inlineStr">
        <is>
          <t>Vendido</t>
        </is>
      </c>
      <c r="D52" s="4" t="inlineStr">
        <is>
          <t>147</t>
        </is>
      </c>
      <c r="E52" s="5" t="inlineStr">
        <is>
          <t>108.500,00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=HYPERLINK("https://leilaoonline.com.br/lote/detalhe/51406", "3071")</f>
      </c>
      <c r="B53" s="4" t="s">
        <f>=HYPERLINK("https://leilaoonline.com.br/lote/detalhe/51406", " CARRETA DE TORTA, FR103626, UND BARRA")</f>
      </c>
      <c r="C53" s="4" t="inlineStr">
        <is>
          <t>Vendido</t>
        </is>
      </c>
      <c r="D53" s="4" t="inlineStr">
        <is>
          <t>37</t>
        </is>
      </c>
      <c r="E53" s="5" t="inlineStr">
        <is>
          <t>5.750,00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=HYPERLINK("https://leilaoonline.com.br/lote/detalhe/51404", "3072")</f>
      </c>
      <c r="B54" s="4" t="s">
        <f>=HYPERLINK("https://leilaoonline.com.br/lote/detalhe/51404", " CARRETA DE TORTA, FR103641, UND BARRA")</f>
      </c>
      <c r="C54" s="4" t="inlineStr">
        <is>
          <t>Vendido</t>
        </is>
      </c>
      <c r="D54" s="4" t="inlineStr">
        <is>
          <t>20</t>
        </is>
      </c>
      <c r="E54" s="5" t="inlineStr">
        <is>
          <t>3.200,00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=HYPERLINK("https://leilaoonline.com.br/lote/detalhe/51430", "3073")</f>
      </c>
      <c r="B55" s="4" t="s">
        <f>=HYPERLINK("https://leilaoonline.com.br/lote/detalhe/51430", " TRATOR VALTRA BH210I, 2014, FR100719, UND BARRA")</f>
      </c>
      <c r="C55" s="4" t="inlineStr">
        <is>
          <t>Vendido</t>
        </is>
      </c>
      <c r="D55" s="4" t="inlineStr">
        <is>
          <t>161</t>
        </is>
      </c>
      <c r="E55" s="5" t="inlineStr">
        <is>
          <t>107.000,00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=HYPERLINK("https://leilaoonline.com.br/lote/detalhe/51422", "3074")</f>
      </c>
      <c r="B56" s="4" t="s">
        <f>=HYPERLINK("https://leilaoonline.com.br/lote/detalhe/51422", " TRATOR CASE MAXXUM 180 4X4, 2010, FR71877, UND BARRA")</f>
      </c>
      <c r="C56" s="4" t="inlineStr">
        <is>
          <t>Vendido</t>
        </is>
      </c>
      <c r="D56" s="4" t="inlineStr">
        <is>
          <t>59</t>
        </is>
      </c>
      <c r="E56" s="5" t="inlineStr">
        <is>
          <t>53.000,00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=HYPERLINK("https://leilaoonline.com.br/lote/detalhe/51999", "3075")</f>
      </c>
      <c r="B57" s="4" t="s">
        <f>=HYPERLINK("https://leilaoonline.com.br/lote/detalhe/51999", "TRATOR VALTRA BH210I 4X4, ANO 2014, FR100736, UND BARRA")</f>
      </c>
      <c r="C57" s="4" t="inlineStr">
        <is>
          <t>Vendido</t>
        </is>
      </c>
      <c r="D57" s="4" t="inlineStr">
        <is>
          <t>139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=HYPERLINK("https://leilaoonline.com.br/lote/detalhe/51440", "3076")</f>
      </c>
      <c r="B58" s="4" t="s">
        <f>=HYPERLINK("https://leilaoonline.com.br/lote/detalhe/51440", " TRATOR CASE MX 240 MAGNUM 4X4, 2010, UND BARRA (SUCATEADO)")</f>
      </c>
      <c r="C58" s="4" t="inlineStr">
        <is>
          <t>Vendido</t>
        </is>
      </c>
      <c r="D58" s="4" t="inlineStr">
        <is>
          <t>54</t>
        </is>
      </c>
      <c r="E58" s="5" t="inlineStr">
        <is>
          <t>47.000,00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=HYPERLINK("https://leilaoonline.com.br/lote/detalhe/51423", "3077")</f>
      </c>
      <c r="B59" s="4" t="s">
        <f>=HYPERLINK("https://leilaoonline.com.br/lote/detalhe/51423", " TRATOR CASE MAXXUM 180 4X4, ANO 2010, FR7102823, UND BARRA")</f>
      </c>
      <c r="C59" s="4" t="inlineStr">
        <is>
          <t>Vendido</t>
        </is>
      </c>
      <c r="D59" s="4" t="inlineStr">
        <is>
          <t>58</t>
        </is>
      </c>
      <c r="E59" s="5" t="inlineStr">
        <is>
          <t>56.000,00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=HYPERLINK("https://leilaoonline.com.br/lote/detalhe/51416", "3078")</f>
      </c>
      <c r="B60" s="4" t="s">
        <f>=HYPERLINK("https://leilaoonline.com.br/lote/detalhe/51416", " 2 SULCADOR, FR755/103354, UND BARRA")</f>
      </c>
      <c r="C60" s="4" t="inlineStr">
        <is>
          <t>Vendido</t>
        </is>
      </c>
      <c r="D60" s="4" t="inlineStr">
        <is>
          <t>18</t>
        </is>
      </c>
      <c r="E60" s="5" t="inlineStr">
        <is>
          <t>2.900,00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=HYPERLINK("https://leilaoonline.com.br/lote/detalhe/51403", "3079")</f>
      </c>
      <c r="B61" s="4" t="s">
        <f>=HYPERLINK("https://leilaoonline.com.br/lote/detalhe/51403", " 1 ENLEIRADEIRA, FR103428, UND BARRA")</f>
      </c>
      <c r="C61" s="4" t="inlineStr">
        <is>
          <t>Vendido</t>
        </is>
      </c>
      <c r="D61" s="4" t="inlineStr">
        <is>
          <t>20</t>
        </is>
      </c>
      <c r="E61" s="5" t="inlineStr">
        <is>
          <t>3.200,00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=HYPERLINK("https://leilaoonline.com.br/lote/detalhe/51418", "3080")</f>
      </c>
      <c r="B62" s="4" t="s">
        <f>=HYPERLINK("https://leilaoonline.com.br/lote/detalhe/51418", " LÁMINA, FR96897, UND BARRA")</f>
      </c>
      <c r="C62" s="4" t="inlineStr">
        <is>
          <t>Vendido</t>
        </is>
      </c>
      <c r="D62" s="4" t="inlineStr">
        <is>
          <t>14</t>
        </is>
      </c>
      <c r="E62" s="5" t="inlineStr">
        <is>
          <t>2.300,00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=HYPERLINK("https://leilaoonline.com.br/lote/detalhe/51436", "3081")</f>
      </c>
      <c r="B63" s="4" t="s">
        <f>=HYPERLINK("https://leilaoonline.com.br/lote/detalhe/51436", " CARREGADEIRA MOTO CANA S/ INF. DO ANO, TRATOR FORD 6630 S/ INF. DO ANO, SEM SÉRIE, FR100897, UND BARRA")</f>
      </c>
      <c r="C63" s="4" t="inlineStr">
        <is>
          <t>Vendido</t>
        </is>
      </c>
      <c r="D63" s="4" t="inlineStr">
        <is>
          <t>71</t>
        </is>
      </c>
      <c r="E63" s="5" t="inlineStr">
        <is>
          <t>65.500,00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=HYPERLINK("https://leilaoonline.com.br/lote/detalhe/51397", "3082")</f>
      </c>
      <c r="B64" s="4" t="s">
        <f>=HYPERLINK("https://leilaoonline.com.br/lote/detalhe/51397", "R/RANDONSP RQ CA RANDON 8,20 M, 2012, FR96840,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13.750,00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=HYPERLINK("https://leilaoonline.com.br/lote/detalhe/51398", "3083")</f>
      </c>
      <c r="B65" s="4" t="s">
        <f>=HYPERLINK("https://leilaoonline.com.br/lote/detalhe/51398", "R/RANDONSP RQ CA RANDON 8,20 M, 2012, FR96851, UND BARRA")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12.500,00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=HYPERLINK("https://leilaoonline.com.br/lote/detalhe/51395", "3084")</f>
      </c>
      <c r="B66" s="4" t="s">
        <f>=HYPERLINK("https://leilaoonline.com.br/lote/detalhe/51395", " PRANCHA R/RODOFORTSA RC 3E, ANO 2010, FR96897, UND BARRA")</f>
      </c>
      <c r="C66" s="4" t="inlineStr">
        <is>
          <t>Não vendido</t>
        </is>
      </c>
      <c r="D66" s="4" t="inlineStr">
        <is>
          <t>38</t>
        </is>
      </c>
      <c r="E66" s="5" t="inlineStr">
        <is>
          <t>18.750,00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=HYPERLINK("https://leilaoonline.com.br/lote/detalhe/51855", "3085")</f>
      </c>
      <c r="B67" s="4" t="s">
        <f>=HYPERLINK("https://leilaoonline.com.br/lote/detalhe/51855", "60 PNEUS (aproximados) DIVERSOS, S/FR, UND BARRA veja especificações")</f>
      </c>
      <c r="C67" s="4" t="inlineStr">
        <is>
          <t>Vendido</t>
        </is>
      </c>
      <c r="D67" s="4" t="inlineStr">
        <is>
          <t>49</t>
        </is>
      </c>
      <c r="E67" s="5" t="inlineStr">
        <is>
          <t>12.100,00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=HYPERLINK("https://leilaoonline.com.br/lote/detalhe/52102", "3089")</f>
      </c>
      <c r="B68" s="4" t="s">
        <f>=HYPERLINK("https://leilaoonline.com.br/lote/detalhe/52102", "1 ROÇADEIRA HIDRÁULICA, FR103756, UND BARRA")</f>
      </c>
      <c r="C68" s="4" t="inlineStr">
        <is>
          <t>Vendido</t>
        </is>
      </c>
      <c r="D68" s="4" t="inlineStr">
        <is>
          <t>19</t>
        </is>
      </c>
      <c r="E68" s="5" t="inlineStr">
        <is>
          <t>3.450,00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=HYPERLINK("https://leilaoonline.com.br/lote/detalhe/52103", "3090")</f>
      </c>
      <c r="B69" s="4" t="s">
        <f>=HYPERLINK("https://leilaoonline.com.br/lote/detalhe/52103", "1 ROÇADEIRA HRIDÁULICA, FR103752, UND BARRA")</f>
      </c>
      <c r="C69" s="4" t="inlineStr">
        <is>
          <t>Vendido</t>
        </is>
      </c>
      <c r="D69" s="4" t="inlineStr">
        <is>
          <t>23</t>
        </is>
      </c>
      <c r="E69" s="5" t="inlineStr">
        <is>
          <t>4.050,00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=HYPERLINK("https://leilaoonline.com.br/lote/detalhe/52104", "3091")</f>
      </c>
      <c r="B70" s="4" t="s">
        <f>=HYPERLINK("https://leilaoonline.com.br/lote/detalhe/52104", "5 GARRAFÃO DE VIDRO 20 lts aproximadamente, S/FR, UND BARRA")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170,00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=HYPERLINK("https://leilaoonline.com.br/lote/detalhe/52105", "3092")</f>
      </c>
      <c r="B71" s="4" t="s">
        <f>=HYPERLINK("https://leilaoonline.com.br/lote/detalhe/52105", "1 ROLO DE BORRACHA, S/FR, UND BARRA")</f>
      </c>
      <c r="C71" s="4" t="inlineStr">
        <is>
          <t>Vendido</t>
        </is>
      </c>
      <c r="D71" s="4" t="inlineStr">
        <is>
          <t>28</t>
        </is>
      </c>
      <c r="E71" s="5" t="inlineStr">
        <is>
          <t>750,00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=HYPERLINK("https://leilaoonline.com.br/lote/detalhe/51410", "3484")</f>
      </c>
      <c r="B72" s="4" t="s">
        <f>=HYPERLINK("https://leilaoonline.com.br/lote/detalhe/51410", " CARRETA DE TORTA, FR103662, UND BARRA")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3.650,00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=HYPERLINK("https://leilaoonline.com.br/lote/detalhe/51435", "3617")</f>
      </c>
      <c r="B73" s="4" t="s">
        <f>=HYPERLINK("https://leilaoonline.com.br/lote/detalhe/51435", " TRATOR CASE MAXXUM 180 4X4, 2010, FR102827, UND BARRA")</f>
      </c>
      <c r="C73" s="4" t="inlineStr">
        <is>
          <t>Vendido</t>
        </is>
      </c>
      <c r="D73" s="4" t="inlineStr">
        <is>
          <t>56</t>
        </is>
      </c>
      <c r="E73" s="5" t="inlineStr">
        <is>
          <t>62.000,00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=HYPERLINK("https://leilaoonline.com.br/lote/detalhe/51412", "3658")</f>
      </c>
      <c r="B74" s="4" t="s">
        <f>=HYPERLINK("https://leilaoonline.com.br/lote/detalhe/51412", " CARRETA ESPA. CALCÁRIO, FR103665, UND BARRA")</f>
      </c>
      <c r="C74" s="4" t="inlineStr">
        <is>
          <t>Vendido</t>
        </is>
      </c>
      <c r="D74" s="4" t="inlineStr">
        <is>
          <t>83</t>
        </is>
      </c>
      <c r="E74" s="5" t="inlineStr">
        <is>
          <t>18.150,00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=HYPERLINK("https://leilaoonline.com.br/lote/detalhe/51408", "3670")</f>
      </c>
      <c r="B75" s="4" t="s">
        <f>=HYPERLINK("https://leilaoonline.com.br/lote/detalhe/51408", " ADUBADEIRA JUMIL, FR74025, UND BARRA")</f>
      </c>
      <c r="C75" s="4" t="inlineStr">
        <is>
          <t>Não vendido</t>
        </is>
      </c>
      <c r="D75" s="4" t="inlineStr">
        <is>
          <t>10</t>
        </is>
      </c>
      <c r="E75" s="5" t="inlineStr">
        <is>
          <t>1.700,00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=HYPERLINK("https://leilaoonline.com.br/lote/detalhe/51399", "3689")</f>
      </c>
      <c r="B76" s="4" t="s">
        <f>=HYPERLINK("https://leilaoonline.com.br/lote/detalhe/51399", " R/RANDONSP RQ CA RANDON 8,20 M, 2012, FR96855, UND BARRA")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13.500,00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=HYPERLINK("https://leilaoonline.com.br/lote/detalhe/51402", "3755")</f>
      </c>
      <c r="B77" s="4" t="s">
        <f>=HYPERLINK("https://leilaoonline.com.br/lote/detalhe/51402", " CARROCERIA DE MADEIRA, FR98596, UND BARRA")</f>
      </c>
      <c r="C77" s="4" t="inlineStr">
        <is>
          <t>Não vendido</t>
        </is>
      </c>
      <c r="D77" s="4" t="inlineStr">
        <is>
          <t>20</t>
        </is>
      </c>
      <c r="E77" s="5" t="inlineStr">
        <is>
          <t>3.100,00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=HYPERLINK("https://leilaoonline.com.br/lote/detalhe/51355", "4019")</f>
      </c>
      <c r="B78" s="4" t="s">
        <f>=HYPERLINK("https://leilaoonline.com.br/lote/detalhe/51355", " SUCATA DE TRATOR CASE, ANO....,FR....UND PARAÍSO")</f>
      </c>
      <c r="C78" s="4" t="inlineStr">
        <is>
          <t>Vendido</t>
        </is>
      </c>
      <c r="D78" s="4" t="inlineStr">
        <is>
          <t>108</t>
        </is>
      </c>
      <c r="E78" s="5" t="inlineStr">
        <is>
          <t>29.750,00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=HYPERLINK("https://leilaoonline.com.br/lote/detalhe/51361", "4090")</f>
      </c>
      <c r="B79" s="4" t="s">
        <f>=HYPERLINK("https://leilaoonline.com.br/lote/detalhe/51361", " MOTO BOMBA, FR19978, UND PARAÍSO")</f>
      </c>
      <c r="C79" s="4" t="inlineStr">
        <is>
          <t>Vendido</t>
        </is>
      </c>
      <c r="D79" s="4" t="inlineStr">
        <is>
          <t>30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=HYPERLINK("https://leilaoonline.com.br/lote/detalhe/51348", "4091")</f>
      </c>
      <c r="B80" s="4" t="s">
        <f>=HYPERLINK("https://leilaoonline.com.br/lote/detalhe/51348", " MOTO BOMBA, FR19812/228, UND PARAÍSO")</f>
      </c>
      <c r="C80" s="4" t="inlineStr">
        <is>
          <t>Vendido</t>
        </is>
      </c>
      <c r="D80" s="4" t="inlineStr">
        <is>
          <t>45</t>
        </is>
      </c>
      <c r="E80" s="5" t="inlineStr">
        <is>
          <t>13.750,00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=HYPERLINK("https://leilaoonline.com.br/lote/detalhe/51363", "4093")</f>
      </c>
      <c r="B81" s="4" t="s">
        <f>=HYPERLINK("https://leilaoonline.com.br/lote/detalhe/51363", "SR/USICAMP SRCP E2 10000  12,50 M,  ANO 2008, FR96267, UND S. CÂNDIDA - (VENDA SEM PNEUS E RODAS)")</f>
      </c>
      <c r="C81" s="4" t="inlineStr">
        <is>
          <t>Vendido</t>
        </is>
      </c>
      <c r="D81" s="4" t="inlineStr">
        <is>
          <t>24</t>
        </is>
      </c>
      <c r="E81" s="5" t="inlineStr">
        <is>
          <t>28.500,00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=HYPERLINK("https://leilaoonline.com.br/lote/detalhe/51349", "4094")</f>
      </c>
      <c r="B82" s="4" t="s">
        <f>=HYPERLINK("https://leilaoonline.com.br/lote/detalhe/51349", " SR/USICAMP SRCP E2 10000  12,50 M,  ANO 2009, FR164010, UND S. CÂNDIDA - (VENDA SEM PNEUS E RODAS)")</f>
      </c>
      <c r="C82" s="4" t="inlineStr">
        <is>
          <t>Vendido</t>
        </is>
      </c>
      <c r="D82" s="4" t="inlineStr">
        <is>
          <t>21</t>
        </is>
      </c>
      <c r="E82" s="5" t="inlineStr">
        <is>
          <t>24.500,00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=HYPERLINK("https://leilaoonline.com.br/lote/detalhe/51356", "4095")</f>
      </c>
      <c r="B83" s="4" t="s">
        <f>=HYPERLINK("https://leilaoonline.com.br/lote/detalhe/51356", " SR/RANDON SR CA 11,80 M,  ANO 2007, FR46828, UND S. CÂNDIDA - (VENDA SEM PNEUS E RODAS)")</f>
      </c>
      <c r="C83" s="4" t="inlineStr">
        <is>
          <t>Vendido</t>
        </is>
      </c>
      <c r="D83" s="4" t="inlineStr">
        <is>
          <t>28</t>
        </is>
      </c>
      <c r="E83" s="5" t="inlineStr">
        <is>
          <t>31.000,00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=HYPERLINK("https://leilaoonline.com.br/lote/detalhe/51359", "4096")</f>
      </c>
      <c r="B84" s="4" t="s">
        <f>=HYPERLINK("https://leilaoonline.com.br/lote/detalhe/51359", " SR/USICAMP SRCP E2 10000 12,50 M,  ANO 2008, FR96287, REC. CSV - UND S. CÂNDIDA - (VENDA SEM PNEUS E RODAS)")</f>
      </c>
      <c r="C84" s="4" t="inlineStr">
        <is>
          <t>Vendido</t>
        </is>
      </c>
      <c r="D84" s="4" t="inlineStr">
        <is>
          <t>17</t>
        </is>
      </c>
      <c r="E84" s="5" t="inlineStr">
        <is>
          <t>22.500,00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=HYPERLINK("https://leilaoonline.com.br/lote/detalhe/51368", "4097")</f>
      </c>
      <c r="B85" s="4" t="s">
        <f>=HYPERLINK("https://leilaoonline.com.br/lote/detalhe/51368", " SR/USICAMP SRCP E2 10000 12,50 M,  ANO 2008, FR96264, UND S. CÂNDIDA - (VENDA SEM PNEUS E RODAS)")</f>
      </c>
      <c r="C85" s="4" t="inlineStr">
        <is>
          <t>Vendido</t>
        </is>
      </c>
      <c r="D85" s="4" t="inlineStr">
        <is>
          <t>21</t>
        </is>
      </c>
      <c r="E85" s="5" t="inlineStr">
        <is>
          <t>26.500,00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=HYPERLINK("https://leilaoonline.com.br/lote/detalhe/51364", "4098")</f>
      </c>
      <c r="B86" s="4" t="s">
        <f>=HYPERLINK("https://leilaoonline.com.br/lote/detalhe/51364", "SR/USICAMP SRCP E2 10000  12,50 M,  ANO 2009, FR164005, UND S. CÂNDIDA - (VENDA SEM PNEUS E RODAS)")</f>
      </c>
      <c r="C86" s="4" t="inlineStr">
        <is>
          <t>Vendido</t>
        </is>
      </c>
      <c r="D86" s="4" t="inlineStr">
        <is>
          <t>22</t>
        </is>
      </c>
      <c r="E86" s="5" t="inlineStr">
        <is>
          <t>26.500,00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=HYPERLINK("https://leilaoonline.com.br/lote/detalhe/51362", "4099")</f>
      </c>
      <c r="B87" s="4" t="s">
        <f>=HYPERLINK("https://leilaoonline.com.br/lote/detalhe/51362", "SR/USICAMP SRCP E2 10000 12,50 M,  ANO 2008, FR96274, UND S. CÂNDIDA - (VENDA SEM PNEUS E RODAS)")</f>
      </c>
      <c r="C87" s="4" t="inlineStr">
        <is>
          <t>Vendido</t>
        </is>
      </c>
      <c r="D87" s="4" t="inlineStr">
        <is>
          <t>19</t>
        </is>
      </c>
      <c r="E87" s="5" t="inlineStr">
        <is>
          <t>25.000,00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=HYPERLINK("https://leilaoonline.com.br/lote/detalhe/51367", "4100")</f>
      </c>
      <c r="B88" s="4" t="s">
        <f>=HYPERLINK("https://leilaoonline.com.br/lote/detalhe/51367", "SR/USICAMP SRCP E2 10000  12,50 M,  ANO 2008, FR96270, UND S. CÂNDIDA - (VENDA SEM PNEUS E RODAS)")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=HYPERLINK("https://leilaoonline.com.br/lote/detalhe/51350", "4101")</f>
      </c>
      <c r="B89" s="4" t="s">
        <f>=HYPERLINK("https://leilaoonline.com.br/lote/detalhe/51350", "SR/RANDON SR CA 11,80 M,  ANO 2007, FR96187, UND S. CÂNDIDA - (VENDA SEM PNEUS E RODAS)")</f>
      </c>
      <c r="C89" s="4" t="inlineStr">
        <is>
          <t>Vendido</t>
        </is>
      </c>
      <c r="D89" s="4" t="inlineStr">
        <is>
          <t>24</t>
        </is>
      </c>
      <c r="E89" s="5" t="inlineStr">
        <is>
          <t>27.000,00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=HYPERLINK("https://leilaoonline.com.br/lote/detalhe/51366", "4102")</f>
      </c>
      <c r="B90" s="4" t="s">
        <f>=HYPERLINK("https://leilaoonline.com.br/lote/detalhe/51366", "SR/USICAMP SRCP E2 1000012,50 M,  ANO 2008, FR96265, UND S. CÂNDIDA - (VENDA SEM PNEUS E RODAS)")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=HYPERLINK("https://leilaoonline.com.br/lote/detalhe/51353", "4103")</f>
      </c>
      <c r="B91" s="4" t="s">
        <f>=HYPERLINK("https://leilaoonline.com.br/lote/detalhe/51353", "SR/USICAMP SRCP E2 10000 12,50 M,  ANO 2008, FR96700, UND S. CÂNDIDA - (VENDA SEM PNEUS E RODAS)")</f>
      </c>
      <c r="C91" s="4" t="inlineStr">
        <is>
          <t>Vendido</t>
        </is>
      </c>
      <c r="D91" s="4" t="inlineStr">
        <is>
          <t>17</t>
        </is>
      </c>
      <c r="E91" s="5" t="inlineStr">
        <is>
          <t>24.000,00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=HYPERLINK("https://leilaoonline.com.br/lote/detalhe/51358", "4104")</f>
      </c>
      <c r="B92" s="4" t="s">
        <f>=HYPERLINK("https://leilaoonline.com.br/lote/detalhe/51358", "SR/USICAMP SRCP E2 10000 12,50 M,  ANO 2008, FR96293, UND S. CÂNDIDA - (VENDA SEM PNEUS E RODAS)")</f>
      </c>
      <c r="C92" s="4" t="inlineStr">
        <is>
          <t>Vendido</t>
        </is>
      </c>
      <c r="D92" s="4" t="inlineStr">
        <is>
          <t>19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=HYPERLINK("https://leilaoonline.com.br/lote/detalhe/51365", "4105")</f>
      </c>
      <c r="B93" s="4" t="s">
        <f>=HYPERLINK("https://leilaoonline.com.br/lote/detalhe/51365", "SR/USICAMP SRCP E2 10000 12,50 M,  ANO 2008, FR96253, UND S. CÂNDIDA - (VENDA SEM PNEUS E RODAS)")</f>
      </c>
      <c r="C93" s="4" t="inlineStr">
        <is>
          <t>Vendido</t>
        </is>
      </c>
      <c r="D93" s="4" t="inlineStr">
        <is>
          <t>9</t>
        </is>
      </c>
      <c r="E93" s="5" t="inlineStr">
        <is>
          <t>24.000,00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=HYPERLINK("https://leilaoonline.com.br/lote/detalhe/51357", "4107")</f>
      </c>
      <c r="B94" s="4" t="s">
        <f>=HYPERLINK("https://leilaoonline.com.br/lote/detalhe/51357", "SR/USICAMP SRCP E2 10000  12,50 M,  ANO 2008, FR91157, UND S. CÂNDIDA - (VENDA SEM PNEUS E RODAS)")</f>
      </c>
      <c r="C94" s="4" t="inlineStr">
        <is>
          <t>Vendido</t>
        </is>
      </c>
      <c r="D94" s="4" t="inlineStr">
        <is>
          <t>23</t>
        </is>
      </c>
      <c r="E94" s="5" t="inlineStr">
        <is>
          <t>25.500,00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=HYPERLINK("https://leilaoonline.com.br/lote/detalhe/51852", "17001")</f>
      </c>
      <c r="B95" s="4" t="s">
        <f>=HYPERLINK("https://leilaoonline.com.br/lote/detalhe/51852", "MOTO BOMBA MWM 610 TCA, FR49747, UND IPAUSSU ")</f>
      </c>
      <c r="C95" s="4" t="inlineStr">
        <is>
          <t>Vendido</t>
        </is>
      </c>
      <c r="D95" s="4" t="inlineStr">
        <is>
          <t>46</t>
        </is>
      </c>
      <c r="E95" s="5" t="inlineStr">
        <is>
          <t>9.950,00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=HYPERLINK("https://leilaoonline.com.br/lote/detalhe/51853", "17002")</f>
      </c>
      <c r="B96" s="4" t="s">
        <f>=HYPERLINK("https://leilaoonline.com.br/lote/detalhe/51853", "3 CENTRIFUGAS veja especificações, Patr. 19013/1995/45/48/51/15680/85/,UND TARUMÃ ")</f>
      </c>
      <c r="C96" s="4" t="inlineStr">
        <is>
          <t>Não vendido</t>
        </is>
      </c>
      <c r="D96" s="4" t="inlineStr">
        <is>
          <t>106</t>
        </is>
      </c>
      <c r="E96" s="5" t="inlineStr">
        <is>
          <t>35.450,00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=HYPERLINK("https://leilaoonline.com.br/lote/detalhe/51869", "20220")</f>
      </c>
      <c r="B97" s="4" t="s">
        <f>=HYPERLINK("https://leilaoonline.com.br/lote/detalhe/51869", "TRANSBORDO SEMARG 2 CAIXAS, ANO 2009, FR38337, UND COSTA PINTO")</f>
      </c>
      <c r="C97" s="4" t="inlineStr">
        <is>
          <t>Vendido</t>
        </is>
      </c>
      <c r="D97" s="4" t="inlineStr">
        <is>
          <t>24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=HYPERLINK("https://leilaoonline.com.br/lote/detalhe/51925", "20246")</f>
      </c>
      <c r="B98" s="4" t="s">
        <f>=HYPERLINK("https://leilaoonline.com.br/lote/detalhe/51925", "REBOQUE ANTONINI, 7,60 C. INTEIRA, ANO 1992, FR66048, UND COSTA PINTO")</f>
      </c>
      <c r="C98" s="4" t="inlineStr">
        <is>
          <t>Vendido</t>
        </is>
      </c>
      <c r="D98" s="4" t="inlineStr">
        <is>
          <t>13</t>
        </is>
      </c>
      <c r="E98" s="5" t="inlineStr">
        <is>
          <t>10.000,00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=HYPERLINK("https://leilaoonline.com.br/lote/detalhe/51968", "20251")</f>
      </c>
      <c r="B99" s="4" t="s">
        <f>=HYPERLINK("https://leilaoonline.com.br/lote/detalhe/51968", "TRATOR VALTRA BH 210I 4X4, ANO 2014, FR50831, UND COSTA PINTO")</f>
      </c>
      <c r="C99" s="4" t="inlineStr">
        <is>
          <t>Vendido</t>
        </is>
      </c>
      <c r="D99" s="4" t="inlineStr">
        <is>
          <t>115</t>
        </is>
      </c>
      <c r="E99" s="5" t="inlineStr">
        <is>
          <t>94.000,00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=HYPERLINK("https://leilaoonline.com.br/lote/detalhe/51969", "20271")</f>
      </c>
      <c r="B100" s="4" t="s">
        <f>=HYPERLINK("https://leilaoonline.com.br/lote/detalhe/51969", "R/SERGOMEL RSCPI 4E  C. PICADA, ANO 2014, FR17239, UND COSTA PINTO")</f>
      </c>
      <c r="C100" s="4" t="inlineStr">
        <is>
          <t>Não vendido</t>
        </is>
      </c>
      <c r="D100" s="4" t="inlineStr">
        <is>
          <t>45</t>
        </is>
      </c>
      <c r="E100" s="5" t="inlineStr">
        <is>
          <t>37.500,00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=HYPERLINK("https://leilaoonline.com.br/lote/detalhe/51971", "20273")</f>
      </c>
      <c r="B101" s="4" t="s">
        <f>=HYPERLINK("https://leilaoonline.com.br/lote/detalhe/51971", "IMPLEMENTO, FR57040, UND COSTA PINTO")</f>
      </c>
      <c r="C101" s="4" t="inlineStr">
        <is>
          <t>Vendido</t>
        </is>
      </c>
      <c r="D101" s="4" t="inlineStr">
        <is>
          <t>23</t>
        </is>
      </c>
      <c r="E101" s="5" t="inlineStr">
        <is>
          <t>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=HYPERLINK("https://leilaoonline.com.br/lote/detalhe/51868", "20303")</f>
      </c>
      <c r="B102" s="4" t="s">
        <f>=HYPERLINK("https://leilaoonline.com.br/lote/detalhe/51868", "HIDROROL METALMAG, FR57268, UND COSTA PINTO")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=HYPERLINK("https://leilaoonline.com.br/lote/detalhe/52861", "20305")</f>
      </c>
      <c r="B103" s="4" t="s">
        <f>=HYPERLINK("https://leilaoonline.com.br/lote/detalhe/52861", "TROCADORES DE CALOR - UNIDADE C.PINTO")</f>
      </c>
      <c r="C103" s="4" t="inlineStr">
        <is>
          <t>Vendido</t>
        </is>
      </c>
      <c r="D103" s="4" t="inlineStr">
        <is>
          <t>35</t>
        </is>
      </c>
      <c r="E103" s="5" t="inlineStr">
        <is>
          <t>28.000,00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=HYPERLINK("https://leilaoonline.com.br/lote/detalhe/52028", "21181")</f>
      </c>
      <c r="B104" s="4" t="s">
        <f>=HYPERLINK("https://leilaoonline.com.br/lote/detalhe/52028", " R/RANDONSP RQ CA 12,5M, FR56838, ANO 2010/2011, UND RAFARD ")</f>
      </c>
      <c r="C104" s="4" t="inlineStr">
        <is>
          <t>Vendido</t>
        </is>
      </c>
      <c r="D104" s="4" t="inlineStr">
        <is>
          <t>48</t>
        </is>
      </c>
      <c r="E104" s="5" t="inlineStr">
        <is>
          <t>39.500,00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=HYPERLINK("https://leilaoonline.com.br/lote/detalhe/52024", "21182")</f>
      </c>
      <c r="B105" s="4" t="s">
        <f>=HYPERLINK("https://leilaoonline.com.br/lote/detalhe/52024", "R/RANDONSP RQ CA 4E 12,5M, FR36273, ANO 20102011, UND RAFARD ")</f>
      </c>
      <c r="C105" s="4" t="inlineStr">
        <is>
          <t>Vendido</t>
        </is>
      </c>
      <c r="D105" s="4" t="inlineStr">
        <is>
          <t>43</t>
        </is>
      </c>
      <c r="E105" s="5" t="inlineStr">
        <is>
          <t>37.000,00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=HYPERLINK("https://leilaoonline.com.br/lote/detalhe/52017", "21183")</f>
      </c>
      <c r="B106" s="4" t="s">
        <f>=HYPERLINK("https://leilaoonline.com.br/lote/detalhe/52017", " SR/RODOFORTSA SRC 2E 12,50M, FR56319, ANO 2008, UND RAFARD ")</f>
      </c>
      <c r="C106" s="4" t="inlineStr">
        <is>
          <t>Vendido</t>
        </is>
      </c>
      <c r="D106" s="4" t="inlineStr">
        <is>
          <t>56</t>
        </is>
      </c>
      <c r="E106" s="5" t="inlineStr">
        <is>
          <t>46.000,00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=HYPERLINK("https://leilaoonline.com.br/lote/detalhe/52020", "21184")</f>
      </c>
      <c r="B107" s="4" t="s">
        <f>=HYPERLINK("https://leilaoonline.com.br/lote/detalhe/52020", " R/RANDONSP RQ CA 12,5M, FR56809, ANO 2010, UND RAFARD 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31.500,00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=HYPERLINK("https://leilaoonline.com.br/lote/detalhe/52012", "21185")</f>
      </c>
      <c r="B108" s="4" t="s">
        <f>=HYPERLINK("https://leilaoonline.com.br/lote/detalhe/52012", "R/RANDONSP RQ CA 12,5M, FR36285, ANO 2010/2011, UND RAFARD ")</f>
      </c>
      <c r="C108" s="4" t="inlineStr">
        <is>
          <t>Vendido</t>
        </is>
      </c>
      <c r="D108" s="4" t="inlineStr">
        <is>
          <t>33</t>
        </is>
      </c>
      <c r="E108" s="5" t="inlineStr">
        <is>
          <t>36.500,00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=HYPERLINK("https://leilaoonline.com.br/lote/detalhe/52013", "21186")</f>
      </c>
      <c r="B109" s="4" t="s">
        <f>=HYPERLINK("https://leilaoonline.com.br/lote/detalhe/52013", " PLANTADORA CANA ATA PCP 1102, FR48214, UND RAFARD")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3.550,00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=HYPERLINK("https://leilaoonline.com.br/lote/detalhe/52026", "21187")</f>
      </c>
      <c r="B110" s="4" t="s">
        <f>=HYPERLINK("https://leilaoonline.com.br/lote/detalhe/52026", " REBOQUE CANA PICADA, FR139933, ANO 2010, UND RAFARD ")</f>
      </c>
      <c r="C110" s="4" t="inlineStr">
        <is>
          <t>Não vendido</t>
        </is>
      </c>
      <c r="D110" s="4" t="inlineStr">
        <is>
          <t>34</t>
        </is>
      </c>
      <c r="E110" s="5" t="inlineStr">
        <is>
          <t>36.500,00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=HYPERLINK("https://leilaoonline.com.br/lote/detalhe/51972", "21188")</f>
      </c>
      <c r="B111" s="4" t="s">
        <f>=HYPERLINK("https://leilaoonline.com.br/lote/detalhe/51972", "CAMINHÃO W/BMB 31.320 CNC CM 6X4, ANO 2010, FR139265, UND RAFARD (n. motor divergente)")</f>
      </c>
      <c r="C111" s="4" t="inlineStr">
        <is>
          <t>Vendido</t>
        </is>
      </c>
      <c r="D111" s="4" t="inlineStr">
        <is>
          <t>95</t>
        </is>
      </c>
      <c r="E111" s="5" t="inlineStr">
        <is>
          <t>73.500,00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=HYPERLINK("https://leilaoonline.com.br/lote/detalhe/52018", "21189")</f>
      </c>
      <c r="B112" s="4" t="s">
        <f>=HYPERLINK("https://leilaoonline.com.br/lote/detalhe/52018", " SR/RANDONSP SRBS IN 10M C/TANQUE, FR67368/66165, ANO 2010, UND RAFARD ")</f>
      </c>
      <c r="C112" s="4" t="inlineStr">
        <is>
          <t>Vendido</t>
        </is>
      </c>
      <c r="D112" s="4" t="inlineStr">
        <is>
          <t>83</t>
        </is>
      </c>
      <c r="E112" s="5" t="inlineStr">
        <is>
          <t>34.000,00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=HYPERLINK("https://leilaoonline.com.br/lote/detalhe/52022", "21190")</f>
      </c>
      <c r="B113" s="4" t="s">
        <f>=HYPERLINK("https://leilaoonline.com.br/lote/detalhe/52022", " CARROCERIA CINZA CANA INTEIRA, FR37880, ANO 2016UND RAFARD")</f>
      </c>
      <c r="C113" s="4" t="inlineStr">
        <is>
          <t>Não vendido</t>
        </is>
      </c>
      <c r="D113" s="4" t="inlineStr">
        <is>
          <t>13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=HYPERLINK("https://leilaoonline.com.br/lote/detalhe/52021", "22130")</f>
      </c>
      <c r="B114" s="4" t="s">
        <f>=HYPERLINK("https://leilaoonline.com.br/lote/detalhe/52021", " VENTILADOR CENTRIFUGO VIBROTEC- PTR. 78110, UND SANTA HELENA")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=HYPERLINK("https://leilaoonline.com.br/lote/detalhe/51974", "22136")</f>
      </c>
      <c r="B115" s="4" t="s">
        <f>=HYPERLINK("https://leilaoonline.com.br/lote/detalhe/51974", "CAMINHÃO VW/26.220 EURO3 WORKER  6X4, ANO 2010/2011, FR96618/37863, UND SANTA HELENA")</f>
      </c>
      <c r="C115" s="4" t="inlineStr">
        <is>
          <t>Vendido</t>
        </is>
      </c>
      <c r="D115" s="4" t="inlineStr">
        <is>
          <t>93</t>
        </is>
      </c>
      <c r="E115" s="5" t="inlineStr">
        <is>
          <t>92.000,00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=HYPERLINK("https://leilaoonline.com.br/lote/detalhe/51976", "22138")</f>
      </c>
      <c r="B116" s="4" t="s">
        <f>=HYPERLINK("https://leilaoonline.com.br/lote/detalhe/51976", "PÁ CARREGADEIRA CAT 938H, ANO 2011, FR23424, UND SANTA HELENA")</f>
      </c>
      <c r="C116" s="4" t="inlineStr">
        <is>
          <t>Vendido</t>
        </is>
      </c>
      <c r="D116" s="4" t="inlineStr">
        <is>
          <t>58</t>
        </is>
      </c>
      <c r="E116" s="5" t="inlineStr">
        <is>
          <t>140.000,00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=HYPERLINK("https://leilaoonline.com.br/lote/detalhe/52023", "22139")</f>
      </c>
      <c r="B117" s="4" t="s">
        <f>=HYPERLINK("https://leilaoonline.com.br/lote/detalhe/52023", "CARRETA TANQUE, FR22826, UND SANTA HELENA ")</f>
      </c>
      <c r="C117" s="4" t="inlineStr">
        <is>
          <t>Não vendido</t>
        </is>
      </c>
      <c r="D117" s="4" t="inlineStr">
        <is>
          <t>26</t>
        </is>
      </c>
      <c r="E117" s="5" t="inlineStr">
        <is>
          <t>8.100,00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=HYPERLINK("https://leilaoonline.com.br/lote/detalhe/52019", "22148")</f>
      </c>
      <c r="B118" s="4" t="s">
        <f>=HYPERLINK("https://leilaoonline.com.br/lote/detalhe/52019", "sucata de  TORNO, PTR. 265608, UND SANTA HELENA")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6.000,00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=HYPERLINK("https://leilaoonline.com.br/lote/detalhe/52030", "23046")</f>
      </c>
      <c r="B119" s="4" t="s">
        <f>=HYPERLINK("https://leilaoonline.com.br/lote/detalhe/52030", " 1 TRANSPORTADOR DE CORREIA DIM 18M, PTR 66838, UND SÃO FRANCISCO")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=HYPERLINK("https://leilaoonline.com.br/lote/detalhe/52015", "23047")</f>
      </c>
      <c r="B120" s="4" t="s">
        <f>=HYPERLINK("https://leilaoonline.com.br/lote/detalhe/52015", " 1 ESTEIRA TRANSPORTADORA DALLA DL1002, PTR 66836, UND SÃO FRANCISCO")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1.750,00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=HYPERLINK("https://leilaoonline.com.br/lote/detalhe/52027", "23048")</f>
      </c>
      <c r="B121" s="4" t="s">
        <f>=HYPERLINK("https://leilaoonline.com.br/lote/detalhe/52027", " 1 ESTEIRA TRANSP 60 MERCURIO PN2200, PTRM. 212697, UND SÃO FRANCISCO")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=HYPERLINK("https://leilaoonline.com.br/lote/detalhe/52031", "23050")</f>
      </c>
      <c r="B122" s="4" t="s">
        <f>=HYPERLINK("https://leilaoonline.com.br/lote/detalhe/52031", " REBOQUE TANQUE  7,60M, FR22890, ANO 1981, UND SÃO FRANCISCO ")</f>
      </c>
      <c r="C122" s="4" t="inlineStr">
        <is>
          <t>Lote retirado</t>
        </is>
      </c>
      <c r="D122" s="4" t="inlineStr">
        <is>
          <t>27</t>
        </is>
      </c>
      <c r="E122" s="5" t="inlineStr">
        <is>
          <t>8.950,00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=HYPERLINK("https://leilaoonline.com.br/lote/detalhe/52036", "24014")</f>
      </c>
      <c r="B123" s="4" t="s">
        <f>=HYPERLINK("https://leilaoonline.com.br/lote/detalhe/52036", " 1 TRITURADOR DE PALHA TRITON (vermelho), FR139927, ANO 2010, UND BOM RETIRO")</f>
      </c>
      <c r="C123" s="4" t="inlineStr">
        <is>
          <t>Não vendido</t>
        </is>
      </c>
      <c r="D123" s="4" t="inlineStr">
        <is>
          <t>36</t>
        </is>
      </c>
      <c r="E123" s="5" t="inlineStr">
        <is>
          <t>6.200,00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=HYPERLINK("https://leilaoonline.com.br/lote/detalhe/51989", "24105")</f>
      </c>
      <c r="B124" s="4" t="s">
        <f>=HYPERLINK("https://leilaoonline.com.br/lote/detalhe/51989", "TRATOR VALTRA 205I 4X4 HIFLOW, ANO 2011, FR163455, UND B. RETIRO")</f>
      </c>
      <c r="C124" s="4" t="inlineStr">
        <is>
          <t>Vendido</t>
        </is>
      </c>
      <c r="D124" s="4" t="inlineStr">
        <is>
          <t>87</t>
        </is>
      </c>
      <c r="E124" s="5" t="inlineStr">
        <is>
          <t>66.500,00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=HYPERLINK("https://leilaoonline.com.br/lote/detalhe/51990", "24150")</f>
      </c>
      <c r="B125" s="4" t="s">
        <f>=HYPERLINK("https://leilaoonline.com.br/lote/detalhe/51990", "TRATOR VALTRA 205I, ANO 2011, FR163446, UND B. RETIRO")</f>
      </c>
      <c r="C125" s="4" t="inlineStr">
        <is>
          <t>Vendido</t>
        </is>
      </c>
      <c r="D125" s="4" t="inlineStr">
        <is>
          <t>82</t>
        </is>
      </c>
      <c r="E125" s="5" t="inlineStr">
        <is>
          <t>66.000,00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=HYPERLINK("https://leilaoonline.com.br/lote/detalhe/52042", "24169")</f>
      </c>
      <c r="B126" s="4" t="s">
        <f>=HYPERLINK("https://leilaoonline.com.br/lote/detalhe/52042", " 1 TERRACEADOR, FR165242, UND BOM RETIRO")</f>
      </c>
      <c r="C126" s="4" t="inlineStr">
        <is>
          <t>Não vendido</t>
        </is>
      </c>
      <c r="D126" s="4" t="inlineStr">
        <is>
          <t>58</t>
        </is>
      </c>
      <c r="E126" s="5" t="inlineStr">
        <is>
          <t>9.100,00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=HYPERLINK("https://leilaoonline.com.br/lote/detalhe/52034", "24190")</f>
      </c>
      <c r="B127" s="4" t="s">
        <f>=HYPERLINK("https://leilaoonline.com.br/lote/detalhe/52034", " 1 SUBSOLADOR, FR25659, UND BOM RETIRO")</f>
      </c>
      <c r="C127" s="4" t="inlineStr">
        <is>
          <t>Não vendido</t>
        </is>
      </c>
      <c r="D127" s="4" t="inlineStr">
        <is>
          <t>25</t>
        </is>
      </c>
      <c r="E127" s="5" t="inlineStr">
        <is>
          <t>4.350,00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=HYPERLINK("https://leilaoonline.com.br/lote/detalhe/52038", "24194")</f>
      </c>
      <c r="B128" s="4" t="s">
        <f>=HYPERLINK("https://leilaoonline.com.br/lote/detalhe/52038", " 1 CARRETA ABRIGO OPERADORES RSA, FR139435, ANO 2012, UND BOM RETIRO ")</f>
      </c>
      <c r="C128" s="4" t="inlineStr">
        <is>
          <t>Não vendido</t>
        </is>
      </c>
      <c r="D128" s="4" t="inlineStr">
        <is>
          <t>28</t>
        </is>
      </c>
      <c r="E128" s="5" t="inlineStr">
        <is>
          <t>5.800,00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=HYPERLINK("https://leilaoonline.com.br/lote/detalhe/51992", "24198")</f>
      </c>
      <c r="B129" s="4" t="s">
        <f>=HYPERLINK("https://leilaoonline.com.br/lote/detalhe/51992", "TRATOR CASE 240, ANO 2010, FR100047, UND B. RETIRO")</f>
      </c>
      <c r="C129" s="4" t="inlineStr">
        <is>
          <t>Vendido</t>
        </is>
      </c>
      <c r="D129" s="4" t="inlineStr">
        <is>
          <t>63</t>
        </is>
      </c>
      <c r="E129" s="5" t="inlineStr">
        <is>
          <t>61.500,00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=HYPERLINK("https://leilaoonline.com.br/lote/detalhe/51993", "24199")</f>
      </c>
      <c r="B130" s="4" t="s">
        <f>=HYPERLINK("https://leilaoonline.com.br/lote/detalhe/51993", "TRATOR CASE MX 240 MAGNUM 4X4, ANO 2011, FR100052, UND B. RETIRO")</f>
      </c>
      <c r="C130" s="4" t="inlineStr">
        <is>
          <t>Vendido</t>
        </is>
      </c>
      <c r="D130" s="4" t="inlineStr">
        <is>
          <t>74</t>
        </is>
      </c>
      <c r="E130" s="5" t="inlineStr">
        <is>
          <t>62.500,00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=HYPERLINK("https://leilaoonline.com.br/lote/detalhe/52025", "24235")</f>
      </c>
      <c r="B131" s="4" t="s">
        <f>=HYPERLINK("https://leilaoonline.com.br/lote/detalhe/52025", " 1 TRITURADOR DE PALHA, FR25273, UND BOM RETIRO")</f>
      </c>
      <c r="C131" s="4" t="inlineStr">
        <is>
          <t>Não vendido</t>
        </is>
      </c>
      <c r="D131" s="4" t="inlineStr">
        <is>
          <t>24</t>
        </is>
      </c>
      <c r="E131" s="5" t="inlineStr">
        <is>
          <t>3.800,00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=HYPERLINK("https://leilaoonline.com.br/lote/detalhe/52044", "24236")</f>
      </c>
      <c r="B132" s="4" t="s">
        <f>=HYPERLINK("https://leilaoonline.com.br/lote/detalhe/52044", " 1 ELHEIRADOR, FR67179, UND BOM RETIRO")</f>
      </c>
      <c r="C132" s="4" t="inlineStr">
        <is>
          <t>Vendido</t>
        </is>
      </c>
      <c r="D132" s="4" t="inlineStr">
        <is>
          <t>19</t>
        </is>
      </c>
      <c r="E132" s="5" t="inlineStr">
        <is>
          <t>2.950,00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=HYPERLINK("https://leilaoonline.com.br/lote/detalhe/51985", "24295")</f>
      </c>
      <c r="B133" s="4" t="s">
        <f>=HYPERLINK("https://leilaoonline.com.br/lote/detalhe/51985", "CAMINHÃO VOLVO/N10 INTERCOOLER II, ANO 1988,  FR52759, UND B. RETIRO (FALTANDO PEÇAS)")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9.500,00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=HYPERLINK("https://leilaoonline.com.br/lote/detalhe/52033", "24318")</f>
      </c>
      <c r="B134" s="4" t="s">
        <f>=HYPERLINK("https://leilaoonline.com.br/lote/detalhe/52033", " 1 GRADE ARADORA CIVEMASA, FR139994, UND BOM RETIRO")</f>
      </c>
      <c r="C134" s="4" t="inlineStr">
        <is>
          <t>Vendido</t>
        </is>
      </c>
      <c r="D134" s="4" t="inlineStr">
        <is>
          <t>67</t>
        </is>
      </c>
      <c r="E134" s="5" t="inlineStr">
        <is>
          <t>17.300,00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=HYPERLINK("https://leilaoonline.com.br/lote/detalhe/52014", "24319")</f>
      </c>
      <c r="B135" s="4" t="s">
        <f>=HYPERLINK("https://leilaoonline.com.br/lote/detalhe/52014", " 1 GRADE, FR139907, UND BOM RETIRO")</f>
      </c>
      <c r="C135" s="4" t="inlineStr">
        <is>
          <t>Vendido</t>
        </is>
      </c>
      <c r="D135" s="4" t="inlineStr">
        <is>
          <t>76</t>
        </is>
      </c>
      <c r="E135" s="5" t="inlineStr">
        <is>
          <t>19.450,00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=HYPERLINK("https://leilaoonline.com.br/lote/detalhe/52040", "24320")</f>
      </c>
      <c r="B136" s="4" t="s">
        <f>=HYPERLINK("https://leilaoonline.com.br/lote/detalhe/52040", " 1 SUBSOLADOR, FR37357, UND BOM RETIRO")</f>
      </c>
      <c r="C136" s="4" t="inlineStr">
        <is>
          <t>Não vendido</t>
        </is>
      </c>
      <c r="D136" s="4" t="inlineStr">
        <is>
          <t>24</t>
        </is>
      </c>
      <c r="E136" s="5" t="inlineStr">
        <is>
          <t>4.200,00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=HYPERLINK("https://leilaoonline.com.br/lote/detalhe/52037", "24321")</f>
      </c>
      <c r="B137" s="4" t="s">
        <f>=HYPERLINK("https://leilaoonline.com.br/lote/detalhe/52037", " 1 SUBSOLADOR,FR38262, UND BOM RETIRO")</f>
      </c>
      <c r="C137" s="4" t="inlineStr">
        <is>
          <t>Vendido</t>
        </is>
      </c>
      <c r="D137" s="4" t="inlineStr">
        <is>
          <t>28</t>
        </is>
      </c>
      <c r="E137" s="5" t="inlineStr">
        <is>
          <t>4.400,00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=HYPERLINK("https://leilaoonline.com.br/lote/detalhe/52041", "24322")</f>
      </c>
      <c r="B138" s="4" t="s">
        <f>=HYPERLINK("https://leilaoonline.com.br/lote/detalhe/52041", " COLHEDORA CASE 8800, FR139511, ANO 2010, BOM RETIRO")</f>
      </c>
      <c r="C138" s="4" t="inlineStr">
        <is>
          <t>Não vendido</t>
        </is>
      </c>
      <c r="D138" s="4" t="inlineStr">
        <is>
          <t>12</t>
        </is>
      </c>
      <c r="E138" s="5" t="inlineStr">
        <is>
          <t>26.000,00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=HYPERLINK("https://leilaoonline.com.br/lote/detalhe/52029", "24323")</f>
      </c>
      <c r="B139" s="4" t="s">
        <f>=HYPERLINK("https://leilaoonline.com.br/lote/detalhe/52029", " COLHEDORA CASE 8800, FR139507, ANO2010, UND BOM RETIRO")</f>
      </c>
      <c r="C139" s="4" t="inlineStr">
        <is>
          <t>Não vendido</t>
        </is>
      </c>
      <c r="D139" s="4" t="inlineStr">
        <is>
          <t>16</t>
        </is>
      </c>
      <c r="E139" s="5" t="inlineStr">
        <is>
          <t>30.000,00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=HYPERLINK("https://leilaoonline.com.br/lote/detalhe/52011", "24324")</f>
      </c>
      <c r="B140" s="4" t="s">
        <f>=HYPERLINK("https://leilaoonline.com.br/lote/detalhe/52011", " TRANSBORDO SERMAG, FR55041, ANO 2009, UND BOM RETIRO")</f>
      </c>
      <c r="C140" s="4" t="inlineStr">
        <is>
          <t>Vendido</t>
        </is>
      </c>
      <c r="D140" s="4" t="inlineStr">
        <is>
          <t>23</t>
        </is>
      </c>
      <c r="E140" s="5" t="inlineStr">
        <is>
          <t>10.250,00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=HYPERLINK("https://leilaoonline.com.br/lote/detalhe/52043", "24326")</f>
      </c>
      <c r="B141" s="4" t="s">
        <f>=HYPERLINK("https://leilaoonline.com.br/lote/detalhe/52043", " 1 QUEBRA LOMBO (DMB), FR67135, UND BOM RETIRO")</f>
      </c>
      <c r="C141" s="4" t="inlineStr">
        <is>
          <t>Vendido</t>
        </is>
      </c>
      <c r="D141" s="4" t="inlineStr">
        <is>
          <t>11</t>
        </is>
      </c>
      <c r="E141" s="5" t="inlineStr">
        <is>
          <t>1.750,00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=HYPERLINK("https://leilaoonline.com.br/lote/detalhe/52035", "24327")</f>
      </c>
      <c r="B142" s="4" t="s">
        <f>=HYPERLINK("https://leilaoonline.com.br/lote/detalhe/52035", " 1 ARADO REVERSIVEL PSHC 432, FR25614, UND BOM RETIRO")</f>
      </c>
      <c r="C142" s="4" t="inlineStr">
        <is>
          <t>Não vendido</t>
        </is>
      </c>
      <c r="D142" s="4" t="inlineStr">
        <is>
          <t>47</t>
        </is>
      </c>
      <c r="E142" s="5" t="inlineStr">
        <is>
          <t>8.800,00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=HYPERLINK("https://leilaoonline.com.br/lote/detalhe/52016", "24328")</f>
      </c>
      <c r="B143" s="4" t="s">
        <f>=HYPERLINK("https://leilaoonline.com.br/lote/detalhe/52016", " 1 ARADO PTR.150056, UND BOM RETIRO")</f>
      </c>
      <c r="C143" s="4" t="inlineStr">
        <is>
          <t>Vendido</t>
        </is>
      </c>
      <c r="D143" s="4" t="inlineStr">
        <is>
          <t>6</t>
        </is>
      </c>
      <c r="E143" s="5" t="inlineStr">
        <is>
          <t>1.300,00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=HYPERLINK("https://leilaoonline.com.br/lote/detalhe/51996", "24329")</f>
      </c>
      <c r="B144" s="4" t="s">
        <f>=HYPERLINK("https://leilaoonline.com.br/lote/detalhe/51996", "TRATOR CASE 270 NAGNUM, ANO 2010, FR61016, UND B. RETIRO")</f>
      </c>
      <c r="C144" s="4" t="inlineStr">
        <is>
          <t>Vendido</t>
        </is>
      </c>
      <c r="D144" s="4" t="inlineStr">
        <is>
          <t>99</t>
        </is>
      </c>
      <c r="E144" s="5" t="inlineStr">
        <is>
          <t>68.500,00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=HYPERLINK("https://leilaoonline.com.br/lote/detalhe/51994", "24330")</f>
      </c>
      <c r="B145" s="4" t="s">
        <f>=HYPERLINK("https://leilaoonline.com.br/lote/detalhe/51994", "TRATOR VALTRA BH 205I HIFLOW 4X4, ANO 2008, FR163432, UND B. RETIRO")</f>
      </c>
      <c r="C145" s="4" t="inlineStr">
        <is>
          <t>Vendido</t>
        </is>
      </c>
      <c r="D145" s="4" t="inlineStr">
        <is>
          <t>117</t>
        </is>
      </c>
      <c r="E145" s="5" t="inlineStr">
        <is>
          <t>73.500,00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=HYPERLINK("https://leilaoonline.com.br/lote/detalhe/51988", "24331")</f>
      </c>
      <c r="B146" s="4" t="s">
        <f>=HYPERLINK("https://leilaoonline.com.br/lote/detalhe/51988", "CAMINHÃO VW/26.220 EURO3 WORKER 6X4, ANO 2010 C/ TANQUE, FR57508/52500, UND BOM RETIRO")</f>
      </c>
      <c r="C146" s="4" t="inlineStr">
        <is>
          <t>Vendido</t>
        </is>
      </c>
      <c r="D146" s="4" t="inlineStr">
        <is>
          <t>60</t>
        </is>
      </c>
      <c r="E146" s="5" t="inlineStr">
        <is>
          <t>71.500,00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=HYPERLINK("https://leilaoonline.com.br/lote/detalhe/51987", "24332")</f>
      </c>
      <c r="B147" s="4" t="s">
        <f>=HYPERLINK("https://leilaoonline.com.br/lote/detalhe/51987", "CAMINHÃO VW/26.220 EURO3 WORKER  C. TANQUE, ANO 2010/2011, FR52536/57509, UND B RETIRO")</f>
      </c>
      <c r="C147" s="4" t="inlineStr">
        <is>
          <t>Vendido</t>
        </is>
      </c>
      <c r="D147" s="4" t="inlineStr">
        <is>
          <t>88</t>
        </is>
      </c>
      <c r="E147" s="5" t="inlineStr">
        <is>
          <t>72.000,00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=HYPERLINK("https://leilaoonline.com.br/lote/detalhe/52039", "24333")</f>
      </c>
      <c r="B148" s="4" t="s">
        <f>=HYPERLINK("https://leilaoonline.com.br/lote/detalhe/52039", " TRANBORDO, FR55042, ANO 2009, UND BOM RETIRO")</f>
      </c>
      <c r="C148" s="4" t="inlineStr">
        <is>
          <t>Não vendido</t>
        </is>
      </c>
      <c r="D148" s="4" t="inlineStr">
        <is>
          <t>25</t>
        </is>
      </c>
      <c r="E148" s="5" t="inlineStr">
        <is>
          <t>10.750,00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=HYPERLINK("https://leilaoonline.com.br/lote/detalhe/52032", "24338")</f>
      </c>
      <c r="B149" s="4" t="s">
        <f>=HYPERLINK("https://leilaoonline.com.br/lote/detalhe/52032", "TRANSBORDO ANTONIOSI ATA 12000 12T, FR57177, ANO 2010, UND BOM RETIRO")</f>
      </c>
      <c r="C149" s="4" t="inlineStr">
        <is>
          <t>Vendido</t>
        </is>
      </c>
      <c r="D149" s="4" t="inlineStr">
        <is>
          <t>25</t>
        </is>
      </c>
      <c r="E149" s="5" t="inlineStr">
        <is>
          <t>10.750,00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=HYPERLINK("https://leilaoonline.com.br/lote/detalhe/51442", "24600")</f>
      </c>
      <c r="B150" s="4" t="s">
        <f>=HYPERLINK("https://leilaoonline.com.br/lote/detalhe/51442", "sucata trator  VALTRA BM 125I 4X4, ANO 2008, SÉRIE, M125231639,  FR163425, UND JATAÍ")</f>
      </c>
      <c r="C150" s="4" t="inlineStr">
        <is>
          <t>Vendido</t>
        </is>
      </c>
      <c r="D150" s="4" t="inlineStr">
        <is>
          <t>35</t>
        </is>
      </c>
      <c r="E150" s="5" t="inlineStr">
        <is>
          <t>14.250,00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=HYPERLINK("https://leilaoonline.com.br/lote/detalhe/51443", "24602")</f>
      </c>
      <c r="B151" s="4" t="s">
        <f>=HYPERLINK("https://leilaoonline.com.br/lote/detalhe/51443", " CARRETA SERVIÇOS DIVERSOS, FR163711, UND JATAÍ")</f>
      </c>
      <c r="C151" s="4" t="inlineStr">
        <is>
          <t>Não vendido</t>
        </is>
      </c>
      <c r="D151" s="4" t="inlineStr">
        <is>
          <t>19</t>
        </is>
      </c>
      <c r="E151" s="5" t="inlineStr">
        <is>
          <t>2.200,00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=HYPERLINK("https://leilaoonline.com.br/lote/detalhe/51444", "24603")</f>
      </c>
      <c r="B152" s="4" t="s">
        <f>=HYPERLINK("https://leilaoonline.com.br/lote/detalhe/51444", " DOLLY USICAMP, FR164785, UND JATAÍ (VENDA SEM DOCUMENTO)")</f>
      </c>
      <c r="C152" s="4" t="inlineStr">
        <is>
          <t>Não vendido</t>
        </is>
      </c>
      <c r="D152" s="4" t="inlineStr">
        <is>
          <t>19</t>
        </is>
      </c>
      <c r="E152" s="5" t="inlineStr">
        <is>
          <t>5.650,00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=HYPERLINK("https://leilaoonline.com.br/lote/detalhe/51446", "24604")</f>
      </c>
      <c r="B153" s="4" t="s">
        <f>=HYPERLINK("https://leilaoonline.com.br/lote/detalhe/51446", "1 DOLLY USICAMP, FR164806, UND JATAÍ ( VENDA SEM DOCUMENTO)")</f>
      </c>
      <c r="C153" s="4" t="inlineStr">
        <is>
          <t>Não vendido</t>
        </is>
      </c>
      <c r="D153" s="4" t="inlineStr">
        <is>
          <t>28</t>
        </is>
      </c>
      <c r="E153" s="5" t="inlineStr">
        <is>
          <t>6.500,00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=HYPERLINK("https://leilaoonline.com.br/lote/detalhe/51828", "24605")</f>
      </c>
      <c r="B154" s="4" t="s">
        <f>=HYPERLINK("https://leilaoonline.com.br/lote/detalhe/51828", "4 COBRIDORES, FR165261/2/4-165334, UND JATAÍ")</f>
      </c>
      <c r="C154" s="4" t="inlineStr">
        <is>
          <t>Não vendido</t>
        </is>
      </c>
      <c r="D154" s="4" t="inlineStr">
        <is>
          <t>5</t>
        </is>
      </c>
      <c r="E154" s="5" t="inlineStr">
        <is>
          <t>3.750,00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=HYPERLINK("https://leilaoonline.com.br/lote/detalhe/51829", "24606")</f>
      </c>
      <c r="B155" s="4" t="s">
        <f>=HYPERLINK("https://leilaoonline.com.br/lote/detalhe/51829", "BALANCEADORA, S/FR, UND JATAÍ")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950,00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=HYPERLINK("https://leilaoonline.com.br/lote/detalhe/51830", "24607")</f>
      </c>
      <c r="B156" s="4" t="s">
        <f>=HYPERLINK("https://leilaoonline.com.br/lote/detalhe/51830", "3 IMPLEMENTOS: 2 SUBSOLADOR E 1 ARADO, FR165231/80/83, UND JATAÍ")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=HYPERLINK("https://leilaoonline.com.br/lote/detalhe/51831", "24608")</f>
      </c>
      <c r="B157" s="4" t="s">
        <f>=HYPERLINK("https://leilaoonline.com.br/lote/detalhe/51831", "SUCATA DE TORRE OBSERVAÇÃO, S/FR, UND JATAÍ")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350,00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=HYPERLINK("https://leilaoonline.com.br/lote/detalhe/51450", "24609")</f>
      </c>
      <c r="B158" s="4" t="s">
        <f>=HYPERLINK("https://leilaoonline.com.br/lote/detalhe/51450", " CARRETA ABAST. BAZUCA, FR165346, UND JATAÍ")</f>
      </c>
      <c r="C158" s="4" t="inlineStr">
        <is>
          <t>Não vendido</t>
        </is>
      </c>
      <c r="D158" s="4" t="inlineStr">
        <is>
          <t>81</t>
        </is>
      </c>
      <c r="E158" s="5" t="inlineStr">
        <is>
          <t>14.200,00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=HYPERLINK("https://leilaoonline.com.br/lote/detalhe/51451", "24610")</f>
      </c>
      <c r="B159" s="4" t="s">
        <f>=HYPERLINK("https://leilaoonline.com.br/lote/detalhe/51451", " CARRETA BASCULANTE BALDAN,FR165382, UND JATAÍ")</f>
      </c>
      <c r="C159" s="4" t="inlineStr">
        <is>
          <t>Não vendido</t>
        </is>
      </c>
      <c r="D159" s="4" t="inlineStr">
        <is>
          <t>16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=HYPERLINK("https://leilaoonline.com.br/lote/detalhe/51452", "24611")</f>
      </c>
      <c r="B160" s="4" t="s">
        <f>=HYPERLINK("https://leilaoonline.com.br/lote/detalhe/51452", " SR/USICAMP SRCP E2 1000012,50 M, ANO 2009, FR164020, UND JATAÍ")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16.000,00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=HYPERLINK("https://leilaoonline.com.br/lote/detalhe/51453", "24612")</f>
      </c>
      <c r="B161" s="4" t="s">
        <f>=HYPERLINK("https://leilaoonline.com.br/lote/detalhe/51453", " SR/USICAMP SRCP E2 10000 12,50 M, ANO 2009, FR164021, UND JATAÍ")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16.500,00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=HYPERLINK("https://leilaoonline.com.br/lote/detalhe/51454", "24613")</f>
      </c>
      <c r="B162" s="4" t="s">
        <f>=HYPERLINK("https://leilaoonline.com.br/lote/detalhe/51454", "SR/USICAMP SRCP E2 10000 12,50 M, ANO 2009, FR164028, UND JATAÍ")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16.000,00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=HYPERLINK("https://leilaoonline.com.br/lote/detalhe/51455", "24614")</f>
      </c>
      <c r="B163" s="4" t="s">
        <f>=HYPERLINK("https://leilaoonline.com.br/lote/detalhe/51455", " SR/USICAMP SRCP E2 10000 12,50 M, ANO 2009, FR164038, UND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=HYPERLINK("https://leilaoonline.com.br/lote/detalhe/51480", "24615")</f>
      </c>
      <c r="B164" s="4" t="s">
        <f>=HYPERLINK("https://leilaoonline.com.br/lote/detalhe/51480", "SR/USICAMP SRCP E2 10000 12,50 M, ANO 2009, FR164046, UND JATAÍ")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16.000,00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=HYPERLINK("https://leilaoonline.com.br/lote/detalhe/51483", "24616")</f>
      </c>
      <c r="B165" s="4" t="s">
        <f>=HYPERLINK("https://leilaoonline.com.br/lote/detalhe/51483", "SR/USICAMP SRCP E2 10000 12,50 M, ANO 2009, FR164059, UND JATAÍ ")</f>
      </c>
      <c r="C165" s="4" t="inlineStr">
        <is>
          <t>Lote retirado</t>
        </is>
      </c>
      <c r="D165" s="4" t="inlineStr">
        <is>
          <t>1</t>
        </is>
      </c>
      <c r="E165" s="5" t="inlineStr">
        <is>
          <t>16.000,00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=HYPERLINK("https://leilaoonline.com.br/lote/detalhe/51481", "24617")</f>
      </c>
      <c r="B166" s="4" t="s">
        <f>=HYPERLINK("https://leilaoonline.com.br/lote/detalhe/51481", " SR/USICAMP SRCP E2 10000 12,50 M, ANO 2009, FR164064, UND JATAÍ (venda sem o dolly)")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16.000,00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=HYPERLINK("https://leilaoonline.com.br/lote/detalhe/51482", "24618")</f>
      </c>
      <c r="B167" s="4" t="s">
        <f>=HYPERLINK("https://leilaoonline.com.br/lote/detalhe/51482", "SR/USICAMP SRCP E2 10000 12,50 M, ANO 2009, FR164066, UND JATAÍ")</f>
      </c>
      <c r="C167" s="4" t="inlineStr">
        <is>
          <t>Lote retirado</t>
        </is>
      </c>
      <c r="D167" s="4" t="inlineStr">
        <is>
          <t>0</t>
        </is>
      </c>
      <c r="E167" s="5" t="inlineStr">
        <is>
          <t>16.000,00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=HYPERLINK("https://leilaoonline.com.br/lote/detalhe/51479", "24619")</f>
      </c>
      <c r="B168" s="4" t="s">
        <f>=HYPERLINK("https://leilaoonline.com.br/lote/detalhe/51479", "SR/USICAMP SRCP E2 10000 12,50 M, ANO 2009, FR164074, UND JATAÍ")</f>
      </c>
      <c r="C168" s="4" t="inlineStr">
        <is>
          <t>Lote retirado</t>
        </is>
      </c>
      <c r="D168" s="4" t="inlineStr">
        <is>
          <t>2</t>
        </is>
      </c>
      <c r="E168" s="5" t="inlineStr">
        <is>
          <t>16.250,00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=HYPERLINK("https://leilaoonline.com.br/lote/detalhe/51484", "24620")</f>
      </c>
      <c r="B169" s="4" t="s">
        <f>=HYPERLINK("https://leilaoonline.com.br/lote/detalhe/51484", " SR/USICAMP SRCP E2 10000 12,50 M, ANO 2009, FR164083, UND JATAÍ")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16.000,00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=HYPERLINK("https://leilaoonline.com.br/lote/detalhe/51485", "24621")</f>
      </c>
      <c r="B170" s="4" t="s">
        <f>=HYPERLINK("https://leilaoonline.com.br/lote/detalhe/51485", "REB/ANTONINI 9,60 M, ANO 1993, FR56221, UND JATAÍ")</f>
      </c>
      <c r="C170" s="4" t="inlineStr">
        <is>
          <t>Lote retirado</t>
        </is>
      </c>
      <c r="D170" s="4" t="inlineStr">
        <is>
          <t>0</t>
        </is>
      </c>
      <c r="E170" s="5" t="inlineStr">
        <is>
          <t>10.500,00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=HYPERLINK("https://leilaoonline.com.br/lote/detalhe/51488", "24622")</f>
      </c>
      <c r="B171" s="4" t="s">
        <f>=HYPERLINK("https://leilaoonline.com.br/lote/detalhe/51488", " REB/ANTONINI 9,60 M, ANO1995, FR22525, UND JATAÍ")</f>
      </c>
      <c r="C171" s="4" t="inlineStr">
        <is>
          <t>Lote retirado</t>
        </is>
      </c>
      <c r="D171" s="4" t="inlineStr">
        <is>
          <t>0</t>
        </is>
      </c>
      <c r="E171" s="5" t="inlineStr">
        <is>
          <t>10.500,00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=HYPERLINK("https://leilaoonline.com.br/lote/detalhe/51487", "24623")</f>
      </c>
      <c r="B172" s="4" t="s">
        <f>=HYPERLINK("https://leilaoonline.com.br/lote/detalhe/51487", "REB/ANTONINI 9,60 M, ANO1995, FR22527, UND JATAÍ")</f>
      </c>
      <c r="C172" s="4" t="inlineStr">
        <is>
          <t>Lote retirado</t>
        </is>
      </c>
      <c r="D172" s="4" t="inlineStr">
        <is>
          <t>0</t>
        </is>
      </c>
      <c r="E172" s="5" t="inlineStr">
        <is>
          <t>10.500,00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=HYPERLINK("https://leilaoonline.com.br/lote/detalhe/51486", "24624")</f>
      </c>
      <c r="B173" s="4" t="s">
        <f>=HYPERLINK("https://leilaoonline.com.br/lote/detalhe/51486", " REB/ANTONINI 9,60 M, ANO1995, FR22528, UND JATAÍ")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10.500,00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=HYPERLINK("https://leilaoonline.com.br/lote/detalhe/51462", "24625")</f>
      </c>
      <c r="B174" s="4" t="s">
        <f>=HYPERLINK("https://leilaoonline.com.br/lote/detalhe/51462", "REB/ANTONINI 9,60 M, ANO1995, FR22529, UND JATAÍ")</f>
      </c>
      <c r="C174" s="4" t="inlineStr">
        <is>
          <t>Lote retirado</t>
        </is>
      </c>
      <c r="D174" s="4" t="inlineStr">
        <is>
          <t>1</t>
        </is>
      </c>
      <c r="E174" s="5" t="inlineStr">
        <is>
          <t>10.500,00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=HYPERLINK("https://leilaoonline.com.br/lote/detalhe/51469", "24626")</f>
      </c>
      <c r="B175" s="4" t="s">
        <f>=HYPERLINK("https://leilaoonline.com.br/lote/detalhe/51469", "REB/ANTONINI 9,60 M, ANO1995, FR22530, UND JATAÍ")</f>
      </c>
      <c r="C175" s="4" t="inlineStr">
        <is>
          <t>Lote retirado</t>
        </is>
      </c>
      <c r="D175" s="4" t="inlineStr">
        <is>
          <t>0</t>
        </is>
      </c>
      <c r="E175" s="5" t="inlineStr">
        <is>
          <t>10.500,00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=HYPERLINK("https://leilaoonline.com.br/lote/detalhe/51459", "24627")</f>
      </c>
      <c r="B176" s="4" t="s">
        <f>=HYPERLINK("https://leilaoonline.com.br/lote/detalhe/51459", " REB/ANTONINI 9,60 M, ANO 1993, FR56164, UND JATAÍ")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10.500,00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=HYPERLINK("https://leilaoonline.com.br/lote/detalhe/51468", "24628")</f>
      </c>
      <c r="B177" s="4" t="s">
        <f>=HYPERLINK("https://leilaoonline.com.br/lote/detalhe/51468", " S.REBOQUE ANTONINI 9,60 M, ANO 1993, FR56163, UND JATAÍ")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10.500,00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=HYPERLINK("https://leilaoonline.com.br/lote/detalhe/51458", "24629")</f>
      </c>
      <c r="B178" s="4" t="s">
        <f>=HYPERLINK("https://leilaoonline.com.br/lote/detalhe/51458", " REB/ANTONINI  9,60 M, ANO 1993, FR22502, UND JATAÍ")</f>
      </c>
      <c r="C178" s="4" t="inlineStr">
        <is>
          <t>Lote retirado</t>
        </is>
      </c>
      <c r="D178" s="4" t="inlineStr">
        <is>
          <t>0</t>
        </is>
      </c>
      <c r="E178" s="5" t="inlineStr">
        <is>
          <t>10.500,00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=HYPERLINK("https://leilaoonline.com.br/lote/detalhe/51476", "24630")</f>
      </c>
      <c r="B179" s="4" t="s">
        <f>=HYPERLINK("https://leilaoonline.com.br/lote/detalhe/51476", " REB/ANTONINI S.REBOQUE ANTONINI 9,60 M, ANO 1993, FR22505, UND JATAÍ (VENDA SEM O DOLLY)")</f>
      </c>
      <c r="C179" s="4" t="inlineStr">
        <is>
          <t>Lote retirado</t>
        </is>
      </c>
      <c r="D179" s="4" t="inlineStr">
        <is>
          <t>0</t>
        </is>
      </c>
      <c r="E179" s="5" t="inlineStr">
        <is>
          <t>10.500,00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=HYPERLINK("https://leilaoonline.com.br/lote/detalhe/51467", "24631")</f>
      </c>
      <c r="B180" s="4" t="s">
        <f>=HYPERLINK("https://leilaoonline.com.br/lote/detalhe/51467", "REB/ANTONINI S.REBOQUE ANTONINI 9,60 M, ANO 1993, FR56165, UND JATAÍ")</f>
      </c>
      <c r="C180" s="4" t="inlineStr">
        <is>
          <t>Lote retirado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=HYPERLINK("https://leilaoonline.com.br/lote/detalhe/51470", "24632")</f>
      </c>
      <c r="B181" s="4" t="s">
        <f>=HYPERLINK("https://leilaoonline.com.br/lote/detalhe/51470", " REB/ANTONINI S.REBOQUE ANTONINI 9,60 M, ANO 1993, FR56167, UND JATAÍ")</f>
      </c>
      <c r="C181" s="4" t="inlineStr">
        <is>
          <t>Lote retirado</t>
        </is>
      </c>
      <c r="D181" s="4" t="inlineStr">
        <is>
          <t>0</t>
        </is>
      </c>
      <c r="E181" s="5" t="inlineStr">
        <is>
          <t>10.500,00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=HYPERLINK("https://leilaoonline.com.br/lote/detalhe/51383", "24633")</f>
      </c>
      <c r="B182" s="4" t="s">
        <f>=HYPERLINK("https://leilaoonline.com.br/lote/detalhe/51383", " REB/ANTONINI  S.REBOQUE ANTONINI 9,60 M, ANO 1993, FR56170, UND JATAÍ")</f>
      </c>
      <c r="C182" s="4" t="inlineStr">
        <is>
          <t>Lote retirado</t>
        </is>
      </c>
      <c r="D182" s="4" t="inlineStr">
        <is>
          <t>0</t>
        </is>
      </c>
      <c r="E182" s="5" t="inlineStr">
        <is>
          <t>10.250,00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=HYPERLINK("https://leilaoonline.com.br/lote/detalhe/51371", "24634")</f>
      </c>
      <c r="B183" s="4" t="s">
        <f>=HYPERLINK("https://leilaoonline.com.br/lote/detalhe/51371", "REB/ANTONINI S.REBOQUE ANTONINI 9,60 M, ANO 1993, FR56172, UND JATAÍ")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=HYPERLINK("https://leilaoonline.com.br/lote/detalhe/51384", "24635")</f>
      </c>
      <c r="B184" s="4" t="s">
        <f>=HYPERLINK("https://leilaoonline.com.br/lote/detalhe/51384", " REB/ANTONINI S.REBOQUE ANTONINI 9,60 M, ANO 1993, FR56174, UND JATAÍ (venda sem o dolly)")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9.500,00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=HYPERLINK("https://leilaoonline.com.br/lote/detalhe/51380", "24636")</f>
      </c>
      <c r="B185" s="4" t="s">
        <f>=HYPERLINK("https://leilaoonline.com.br/lote/detalhe/51380", " REB/ANTONINI S.REBOQUE ANTONINI 9,60 M, ANO 1993, FR56176, UND JATAÍ")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10.250,00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=HYPERLINK("https://leilaoonline.com.br/lote/detalhe/51378", "24637")</f>
      </c>
      <c r="B186" s="4" t="s">
        <f>=HYPERLINK("https://leilaoonline.com.br/lote/detalhe/51378", " REB/ANTONINI S.REBOQUE ANTONINI 9,60 M, ANO 1993, FR56196, UND JATAÍ")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10.500,00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=HYPERLINK("https://leilaoonline.com.br/lote/detalhe/51387", "24638")</f>
      </c>
      <c r="B187" s="4" t="s">
        <f>=HYPERLINK("https://leilaoonline.com.br/lote/detalhe/51387", " REB/FNV FRUEHAUF RCR S.REB. 9,60 M, ANO 1993, FR96055, UND JATAÍ")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10.500,00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=HYPERLINK("https://leilaoonline.com.br/lote/detalhe/51385", "24639")</f>
      </c>
      <c r="B188" s="4" t="s">
        <f>=HYPERLINK("https://leilaoonline.com.br/lote/detalhe/51385", " REB/TECTRAM SRCM F2 S.REBOQUE 9,60 M, ANO 1994, FR96058, UND JATAÍ")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10.500,00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=HYPERLINK("https://leilaoonline.com.br/lote/detalhe/51372", "24640")</f>
      </c>
      <c r="B189" s="4" t="s">
        <f>=HYPERLINK("https://leilaoonline.com.br/lote/detalhe/51372", " REB/TECTRAM SRCM F2  S.REBOQUE 9,60 M, ANO 1994, FR96059, UND JATAÍ")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10.250,00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=HYPERLINK("https://leilaoonline.com.br/lote/detalhe/51389", "24641")</f>
      </c>
      <c r="B190" s="4" t="s">
        <f>=HYPERLINK("https://leilaoonline.com.br/lote/detalhe/51389", " REB/TECTRAM SRCM F2  S.REBOQUE 9,60 M, ANO 1994, FR96061, UND JATAÍ")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10.500,00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=HYPERLINK("https://leilaoonline.com.br/lote/detalhe/51382", "24642")</f>
      </c>
      <c r="B191" s="4" t="s">
        <f>=HYPERLINK("https://leilaoonline.com.br/lote/detalhe/51382", " REB/TECTRAM SRCM F2 S.REBOQUE  9,60 M, ANO 1994, FR96066, UND JATAÍ")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10.500,00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=HYPERLINK("https://leilaoonline.com.br/lote/detalhe/51374", "24643")</f>
      </c>
      <c r="B192" s="4" t="s">
        <f>=HYPERLINK("https://leilaoonline.com.br/lote/detalhe/51374", " REB/TECTRAM SRCM F2  S.REBOQUE 9,60 M, ANO 1994, FR96067, UND JATAÍ (venda sem o dolly)")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9.500,00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=HYPERLINK("https://leilaoonline.com.br/lote/detalhe/51386", "24644")</f>
      </c>
      <c r="B193" s="4" t="s">
        <f>=HYPERLINK("https://leilaoonline.com.br/lote/detalhe/51386", "REB/TECTRAM SRCM F2 S.REBOQUE 9,60 M, ANO 1994, FR96068, UND JATAÍ (venda sem o dolly)")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10.500,00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=HYPERLINK("https://leilaoonline.com.br/lote/detalhe/51375", "24645")</f>
      </c>
      <c r="B194" s="4" t="s">
        <f>=HYPERLINK("https://leilaoonline.com.br/lote/detalhe/51375", " REB/TECTRAM SRCM F2  S.REBOQUE  9,60 M, ANO 1994, FR96069, UND JATAÍ (venda sem o dolly)")</f>
      </c>
      <c r="C194" s="4" t="inlineStr">
        <is>
          <t>Lote retirado</t>
        </is>
      </c>
      <c r="D194" s="4" t="inlineStr">
        <is>
          <t>0</t>
        </is>
      </c>
      <c r="E194" s="5" t="inlineStr">
        <is>
          <t>10.500,00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=HYPERLINK("https://leilaoonline.com.br/lote/detalhe/51370", "24647")</f>
      </c>
      <c r="B195" s="4" t="s">
        <f>=HYPERLINK("https://leilaoonline.com.br/lote/detalhe/51370", "R/RANDONSP RQ CA  12,5M, ANO 2010, FR121477, UND JATAÍ (venda sem o dolly)")</f>
      </c>
      <c r="C195" s="4" t="inlineStr">
        <is>
          <t>Vendido</t>
        </is>
      </c>
      <c r="D195" s="4" t="inlineStr">
        <is>
          <t>53</t>
        </is>
      </c>
      <c r="E195" s="5" t="inlineStr">
        <is>
          <t>29.250,00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=HYPERLINK("https://leilaoonline.com.br/lote/detalhe/51373", "24648")</f>
      </c>
      <c r="B196" s="4" t="s">
        <f>=HYPERLINK("https://leilaoonline.com.br/lote/detalhe/51373", "R/RANDONSP RQ CA  12,5M, ANO 2010, FR36256, UND JATAÍ")</f>
      </c>
      <c r="C196" s="4" t="inlineStr">
        <is>
          <t>Não vendido</t>
        </is>
      </c>
      <c r="D196" s="4" t="inlineStr">
        <is>
          <t>36</t>
        </is>
      </c>
      <c r="E196" s="5" t="inlineStr">
        <is>
          <t>23.250,00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=HYPERLINK("https://leilaoonline.com.br/lote/detalhe/51377", "24649")</f>
      </c>
      <c r="B197" s="4" t="s">
        <f>=HYPERLINK("https://leilaoonline.com.br/lote/detalhe/51377", "REB/ANTONINI  7,60M, ANO 1996, FR46803, UND JATAÍ")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10.500,00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=HYPERLINK("https://leilaoonline.com.br/lote/detalhe/51376", "24650")</f>
      </c>
      <c r="B198" s="4" t="s">
        <f>=HYPERLINK("https://leilaoonline.com.br/lote/detalhe/51376", " REB/ANTONINI RA CN  7,60M, ANO 1996, FR46812, UND JATAÍ")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10.500,00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=HYPERLINK("https://leilaoonline.com.br/lote/detalhe/51391", "24651")</f>
      </c>
      <c r="B199" s="4" t="s">
        <f>=HYPERLINK("https://leilaoonline.com.br/lote/detalhe/51391", "REB/ANTONINI   7,60M, ANO 1996, FR46813, UND JATAÍ (sem o dolly)")</f>
      </c>
      <c r="C199" s="4" t="inlineStr">
        <is>
          <t>Lote retirado</t>
        </is>
      </c>
      <c r="D199" s="4" t="inlineStr">
        <is>
          <t>1</t>
        </is>
      </c>
      <c r="E199" s="5" t="inlineStr">
        <is>
          <t>5.750,00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=HYPERLINK("https://leilaoonline.com.br/lote/detalhe/51379", "24652")</f>
      </c>
      <c r="B200" s="4" t="s">
        <f>=HYPERLINK("https://leilaoonline.com.br/lote/detalhe/51379", " REBOQUE ANTONINI  7,60M, ANO 1996, FR46815, UND JATAÍ")</f>
      </c>
      <c r="C200" s="4" t="inlineStr">
        <is>
          <t>Lote retirado</t>
        </is>
      </c>
      <c r="D200" s="4" t="inlineStr">
        <is>
          <t>1</t>
        </is>
      </c>
      <c r="E200" s="5" t="inlineStr">
        <is>
          <t>5.750,00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=HYPERLINK("https://leilaoonline.com.br/lote/detalhe/51381", "24653")</f>
      </c>
      <c r="B201" s="4" t="s">
        <f>=HYPERLINK("https://leilaoonline.com.br/lote/detalhe/51381", " REBOQUE ANTONINI  7,60M, ANO 1996, FR46816, UND JATAÍ")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10.500,00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=HYPERLINK("https://leilaoonline.com.br/lote/detalhe/51390", "24654")</f>
      </c>
      <c r="B202" s="4" t="s">
        <f>=HYPERLINK("https://leilaoonline.com.br/lote/detalhe/51390", " REBOQUE ANTONINI  7,60M, ANO 1996, FR46817, UND JATAÍ")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=HYPERLINK("https://leilaoonline.com.br/lote/detalhe/51463", "24655")</f>
      </c>
      <c r="B203" s="4" t="s">
        <f>=HYPERLINK("https://leilaoonline.com.br/lote/detalhe/51463", " REBOQUE ANTONINI  7,60M, ANO 1996, FR46818, UND JATAÍ")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10.500,00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=HYPERLINK("https://leilaoonline.com.br/lote/detalhe/51461", "24656")</f>
      </c>
      <c r="B204" s="4" t="s">
        <f>=HYPERLINK("https://leilaoonline.com.br/lote/detalhe/51461", " REBOQUE ANTONINI  7,60M, ANO 1996, FR46822, UND JATAÍ")</f>
      </c>
      <c r="C204" s="4" t="inlineStr">
        <is>
          <t>Lote retirado</t>
        </is>
      </c>
      <c r="D204" s="4" t="inlineStr">
        <is>
          <t>0</t>
        </is>
      </c>
      <c r="E204" s="5" t="inlineStr">
        <is>
          <t>10.500,00</t>
        </is>
      </c>
      <c r="F2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2026-07-14T03:56:53.00Z</dcterms:created>
  <dc:creator>Tellks Tecnologia</dc:creator>
  <cp:revision>0</cp:revision>
</cp:coreProperties>
</file>