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TRATORES - 15 CAMINHÕES - S.REBOQUES - S10 - CARROS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=HYPERLINK("https://leilaoonline.com.br/lote/detalhe/50102", "008")</f>
      </c>
      <c r="B11" s="4" t="s">
        <f>=HYPERLINK("https://leilaoonline.com.br/lote/detalhe/50102", "CAMINHÃO VW/15.190 WORKER COMBOIO, ANO 2014, FR120027, UND JUNQUEIRA")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=HYPERLINK("https://leilaoonline.com.br/lote/detalhe/49237", "1000")</f>
      </c>
      <c r="B12" s="4" t="s">
        <f>=HYPERLINK("https://leilaoonline.com.br/lote/detalhe/49237", "TRATOR VALTRA BM 100 CARREGADEIRA SANTAL , ANO 2013, FR126073, UND  UNIVALEM")</f>
      </c>
      <c r="C12" s="4" t="inlineStr">
        <is>
          <t>Vendido</t>
        </is>
      </c>
      <c r="D12" s="4" t="inlineStr">
        <is>
          <t>69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=HYPERLINK("https://leilaoonline.com.br/lote/detalhe/49246", "1001")</f>
      </c>
      <c r="B13" s="4" t="s">
        <f>=HYPERLINK("https://leilaoonline.com.br/lote/detalhe/49246", " TRATOR DE JARDIM, S/FR.. UND TARUMÃ")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=HYPERLINK("https://leilaoonline.com.br/lote/detalhe/49439", "1002")</f>
      </c>
      <c r="B14" s="4" t="s">
        <f>=HYPERLINK("https://leilaoonline.com.br/lote/detalhe/49439", "CAÇAMBA BASCULANTE,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=HYPERLINK("https://leilaoonline.com.br/lote/detalhe/49599", "1003")</f>
      </c>
      <c r="B15" s="4" t="s">
        <f>=HYPERLINK("https://leilaoonline.com.br/lote/detalhe/49599", "QUADRICICLO HONDA TRX 420 FR40390 ANO 2015 - UND IPAUSSU")</f>
      </c>
      <c r="C15" s="4" t="inlineStr">
        <is>
          <t>Vendido</t>
        </is>
      </c>
      <c r="D15" s="4" t="inlineStr">
        <is>
          <t>96</t>
        </is>
      </c>
      <c r="E15" s="5" t="inlineStr">
        <is>
          <t>25.350,00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=HYPERLINK("https://leilaoonline.com.br/lote/detalhe/49600", "1004")</f>
      </c>
      <c r="B16" s="4" t="s">
        <f>=HYPERLINK("https://leilaoonline.com.br/lote/detalhe/49600", "VENDA POR KILO 80 tonelas SUCATA AÇO Carbono Geral, S/FR, UND JATAÍ")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0,43</t>
        </is>
      </c>
      <c r="F16" s="4" t="inlineStr">
        <is>
          <t>0.02</t>
        </is>
      </c>
    </row>
    <row collapsed="false" customFormat="false" customHeight="false" hidden="false" ht="12.1" outlineLevel="0" r="17">
      <c r="A17" s="5" t="s">
        <f>=HYPERLINK("https://leilaoonline.com.br/lote/detalhe/49984", "1005")</f>
      </c>
      <c r="B17" s="4" t="s">
        <f>=HYPERLINK("https://leilaoonline.com.br/lote/detalhe/49984", "CAMINHÃO SCANIA/P124 CB 6X4NZ 420 C. INTEIRA, ANO 2000/2001, FR52850/67343, UND B. RETIRO")</f>
      </c>
      <c r="C17" s="4" t="inlineStr">
        <is>
          <t>Vendido</t>
        </is>
      </c>
      <c r="D17" s="4" t="inlineStr">
        <is>
          <t>72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=HYPERLINK("https://leilaoonline.com.br/lote/detalhe/49985", "1006")</f>
      </c>
      <c r="B18" s="4" t="s">
        <f>=HYPERLINK("https://leilaoonline.com.br/lote/detalhe/49985", "CAMINHÃO VW/26.220 EURO3 WORKER TANQUE , ANO 2010, FR139270, UND RAFARD *SINISTRO/RECUPERADO*")</f>
      </c>
      <c r="C18" s="4" t="inlineStr">
        <is>
          <t>Vendido</t>
        </is>
      </c>
      <c r="D18" s="4" t="inlineStr">
        <is>
          <t>66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=HYPERLINK("https://leilaoonline.com.br/lote/detalhe/49597", "1007")</f>
      </c>
      <c r="B19" s="4" t="s">
        <f>=HYPERLINK("https://leilaoonline.com.br/lote/detalhe/49597", "CARRETA ROD REB/TIN CAR REBTC JTS, ANO 2015, FR48260 - UND IPAUSSU")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=HYPERLINK("https://leilaoonline.com.br/lote/detalhe/49986", "1008")</f>
      </c>
      <c r="B20" s="4" t="s">
        <f>=HYPERLINK("https://leilaoonline.com.br/lote/detalhe/49986", "CHEVROLET/S10 LS FD2 CAB. DUPLA ADVAN D 4X2, FLEX, ANO 2014, FR140416, UND S. FRANCISCO")</f>
      </c>
      <c r="C20" s="4" t="inlineStr">
        <is>
          <t>Vendido</t>
        </is>
      </c>
      <c r="D20" s="4" t="inlineStr">
        <is>
          <t>45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=HYPERLINK("https://leilaoonline.com.br/lote/detalhe/49987", "1009")</f>
      </c>
      <c r="B21" s="4" t="s">
        <f>=HYPERLINK("https://leilaoonline.com.br/lote/detalhe/49987", "CHEVROLET/S10 LS FD2 CAB. DUPLA ADVANT D 4X2, FLEX, ANO 2014, FR59091, UND C. PINTO")</f>
      </c>
      <c r="C21" s="4" t="inlineStr">
        <is>
          <t>Vendido</t>
        </is>
      </c>
      <c r="D21" s="4" t="inlineStr">
        <is>
          <t>41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=HYPERLINK("https://leilaoonline.com.br/lote/detalhe/49988", "1010")</f>
      </c>
      <c r="B22" s="4" t="s">
        <f>=HYPERLINK("https://leilaoonline.com.br/lote/detalhe/49988", "CAMINHÃO VW/26.280 CRM 6X4, ANO 2013/2014, FR360593, UND C. PINTO")</f>
      </c>
      <c r="C22" s="4" t="inlineStr">
        <is>
          <t>Não vendido</t>
        </is>
      </c>
      <c r="D22" s="4" t="inlineStr">
        <is>
          <t>190</t>
        </is>
      </c>
      <c r="E22" s="5" t="inlineStr">
        <is>
          <t>124.500,00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=HYPERLINK("https://leilaoonline.com.br/lote/detalhe/49989", "1011")</f>
      </c>
      <c r="B23" s="4" t="s">
        <f>=HYPERLINK("https://leilaoonline.com.br/lote/detalhe/49989", "CAMINHÃO VW/15.180 EURO3 WORKER CARROCERIA DE AÇO, ANO 2010, FR52529, UND C. PINTO")</f>
      </c>
      <c r="C23" s="4" t="inlineStr">
        <is>
          <t>Vendido</t>
        </is>
      </c>
      <c r="D23" s="4" t="inlineStr">
        <is>
          <t>85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=HYPERLINK("https://leilaoonline.com.br/lote/detalhe/49990", "1012")</f>
      </c>
      <c r="B24" s="4" t="s">
        <f>=HYPERLINK("https://leilaoonline.com.br/lote/detalhe/49990", "CAMINHÃO VW 15.180 WORKER BAÚ OFICINA, ANO 2010, FR52526, UND C. PINTO")</f>
      </c>
      <c r="C24" s="4" t="inlineStr">
        <is>
          <t>Vendido</t>
        </is>
      </c>
      <c r="D24" s="4" t="inlineStr">
        <is>
          <t>52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=HYPERLINK("https://leilaoonline.com.br/lote/detalhe/49991", "1013")</f>
      </c>
      <c r="B25" s="4" t="s">
        <f>=HYPERLINK("https://leilaoonline.com.br/lote/detalhe/49991", "CAMINHÃO VW/15.180 EURO3 WORKER COMBOIO, ANO 2010, FR34094/378851, UND RAFARD Nº DO MOTOR DIVERGENTE")</f>
      </c>
      <c r="C25" s="4" t="inlineStr">
        <is>
          <t>Vendido</t>
        </is>
      </c>
      <c r="D25" s="4" t="inlineStr">
        <is>
          <t>76</t>
        </is>
      </c>
      <c r="E25" s="5" t="inlineStr">
        <is>
          <t>69.000,00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=HYPERLINK("https://leilaoonline.com.br/lote/detalhe/49994", "1014")</f>
      </c>
      <c r="B26" s="4" t="s">
        <f>=HYPERLINK("https://leilaoonline.com.br/lote/detalhe/49994", "ÔNIBUS M.BENZ/OF 1318 ÁREA VIVENCIA, FR139219, ANO 1991, UND C. PINTO")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=HYPERLINK("https://leilaoonline.com.br/lote/detalhe/49998", "1015")</f>
      </c>
      <c r="B27" s="4" t="s">
        <f>=HYPERLINK("https://leilaoonline.com.br/lote/detalhe/49998", "CAMINHÃO M.B./M.BENZ 709 TOCO, ANO 1993, FR139198/140219, UND B. RETIRO")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=HYPERLINK("https://leilaoonline.com.br/lote/detalhe/50044", "1016")</f>
      </c>
      <c r="B28" s="4" t="s">
        <f>=HYPERLINK("https://leilaoonline.com.br/lote/detalhe/50044", "CAMINHÃO VW/26.280 CRM 6X4 C/ MUNCK BAZUCA, ANO 2013/2014, FR52501/FR57515, UND C. PINTO")</f>
      </c>
      <c r="C28" s="4" t="inlineStr">
        <is>
          <t>Não vendido</t>
        </is>
      </c>
      <c r="D28" s="4" t="inlineStr">
        <is>
          <t>188</t>
        </is>
      </c>
      <c r="E28" s="5" t="inlineStr">
        <is>
          <t>139.500,00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=HYPERLINK("https://leilaoonline.com.br/lote/detalhe/50049", "1017")</f>
      </c>
      <c r="B29" s="4" t="s">
        <f>=HYPERLINK("https://leilaoonline.com.br/lote/detalhe/50049", "CAMINHÃO VW/26.220 EURO3 WORKER TANQUE,ANO 2008/2009, FR163127, UND JATAÍ")</f>
      </c>
      <c r="C29" s="4" t="inlineStr">
        <is>
          <t>Vendido</t>
        </is>
      </c>
      <c r="D29" s="4" t="inlineStr">
        <is>
          <t>58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=HYPERLINK("https://leilaoonline.com.br/lote/detalhe/48611", "2003")</f>
      </c>
      <c r="B30" s="4" t="s">
        <f>=HYPERLINK("https://leilaoonline.com.br/lote/detalhe/48611", " TRATOR NEW HOLLAND T8.295 , ANO 2014,  FR88467, UND DIAMANTE")</f>
      </c>
      <c r="C30" s="4" t="inlineStr">
        <is>
          <t>Vendido</t>
        </is>
      </c>
      <c r="D30" s="4" t="inlineStr">
        <is>
          <t>93</t>
        </is>
      </c>
      <c r="E30" s="5" t="inlineStr">
        <is>
          <t>139.000,00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=HYPERLINK("https://leilaoonline.com.br/lote/detalhe/48610", "2004")</f>
      </c>
      <c r="B31" s="4" t="s">
        <f>=HYPERLINK("https://leilaoonline.com.br/lote/detalhe/48610", " TRATOR NEW HOLLAND T8.295 , ANO 2014, FR88465, UND DIAMANTE")</f>
      </c>
      <c r="C31" s="4" t="inlineStr">
        <is>
          <t>Vendido</t>
        </is>
      </c>
      <c r="D31" s="4" t="inlineStr">
        <is>
          <t>84</t>
        </is>
      </c>
      <c r="E31" s="5" t="inlineStr">
        <is>
          <t>137.000,00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=HYPERLINK("https://leilaoonline.com.br/lote/detalhe/48609", "2005")</f>
      </c>
      <c r="B32" s="4" t="s">
        <f>=HYPERLINK("https://leilaoonline.com.br/lote/detalhe/48609", " TRATOR VALTRA 205 HIFLOW 4X4, ANO 2011, FR360666, UND DIAMANTE")</f>
      </c>
      <c r="C32" s="4" t="inlineStr">
        <is>
          <t>Vendido</t>
        </is>
      </c>
      <c r="D32" s="4" t="inlineStr">
        <is>
          <t>88</t>
        </is>
      </c>
      <c r="E32" s="5" t="inlineStr">
        <is>
          <t>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=HYPERLINK("https://leilaoonline.com.br/lote/detalhe/48606", "2006")</f>
      </c>
      <c r="B33" s="4" t="s">
        <f>=HYPERLINK("https://leilaoonline.com.br/lote/detalhe/48606", " TRATOR VALTRA 205 HIFLOW 4X4, ANO 2011, FR360665, UND DIAMANTE")</f>
      </c>
      <c r="C33" s="4" t="inlineStr">
        <is>
          <t>Não vendido</t>
        </is>
      </c>
      <c r="D33" s="4" t="inlineStr">
        <is>
          <t>80</t>
        </is>
      </c>
      <c r="E33" s="5" t="inlineStr">
        <is>
          <t>68.000,00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=HYPERLINK("https://leilaoonline.com.br/lote/detalhe/48605", "2007")</f>
      </c>
      <c r="B34" s="4" t="s">
        <f>=HYPERLINK("https://leilaoonline.com.br/lote/detalhe/48605", " TRATOR VALTRA 205 HIFLOW 4X4, ANO 2011, FR163451, UND DIAMANTE")</f>
      </c>
      <c r="C34" s="4" t="inlineStr">
        <is>
          <t>Vendido</t>
        </is>
      </c>
      <c r="D34" s="4" t="inlineStr">
        <is>
          <t>78</t>
        </is>
      </c>
      <c r="E34" s="5" t="inlineStr">
        <is>
          <t>64.000,00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=HYPERLINK("https://leilaoonline.com.br/lote/detalhe/48608", "2008")</f>
      </c>
      <c r="B35" s="4" t="s">
        <f>=HYPERLINK("https://leilaoonline.com.br/lote/detalhe/48608", " TRATOR VALTRA 205 HIFLOW 4X4, ANO 2011, FR360647, UND DIAMANTE")</f>
      </c>
      <c r="C35" s="4" t="inlineStr">
        <is>
          <t>Não vendido</t>
        </is>
      </c>
      <c r="D35" s="4" t="inlineStr">
        <is>
          <t>92</t>
        </is>
      </c>
      <c r="E35" s="5" t="inlineStr">
        <is>
          <t>72.500,00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=HYPERLINK("https://leilaoonline.com.br/lote/detalhe/48604", "2009")</f>
      </c>
      <c r="B36" s="4" t="s">
        <f>=HYPERLINK("https://leilaoonline.com.br/lote/detalhe/48604", " TRATOR VALTRA 205 HIFLOW 4X4, ANO 2008, FR163433, UND DIAMANTE")</f>
      </c>
      <c r="C36" s="4" t="inlineStr">
        <is>
          <t>Vendido</t>
        </is>
      </c>
      <c r="D36" s="4" t="inlineStr">
        <is>
          <t>75</t>
        </is>
      </c>
      <c r="E36" s="5" t="inlineStr">
        <is>
          <t>66.000,00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=HYPERLINK("https://leilaoonline.com.br/lote/detalhe/48612", "2010")</f>
      </c>
      <c r="B37" s="4" t="s">
        <f>=HYPERLINK("https://leilaoonline.com.br/lote/detalhe/48612", " TRATOR NEW HOLLAND T8.295 , ANO 2014,  FR88461, UND DIAMANTE")</f>
      </c>
      <c r="C37" s="4" t="inlineStr">
        <is>
          <t>Não vendido</t>
        </is>
      </c>
      <c r="D37" s="4" t="inlineStr">
        <is>
          <t>89</t>
        </is>
      </c>
      <c r="E37" s="5" t="inlineStr">
        <is>
          <t>131.000,00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=HYPERLINK("https://leilaoonline.com.br/lote/detalhe/48601", "2011")</f>
      </c>
      <c r="B38" s="4" t="s">
        <f>=HYPERLINK("https://leilaoonline.com.br/lote/detalhe/48601", " TRATOR VALTRA 205 HIFLOW 4X4, ANO 2011, FR360639, UND DIAMANTE")</f>
      </c>
      <c r="C38" s="4" t="inlineStr">
        <is>
          <t>Não vendido</t>
        </is>
      </c>
      <c r="D38" s="4" t="inlineStr">
        <is>
          <t>108</t>
        </is>
      </c>
      <c r="E38" s="5" t="inlineStr">
        <is>
          <t>68.500,00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=HYPERLINK("https://leilaoonline.com.br/lote/detalhe/49601", "2253")</f>
      </c>
      <c r="B39" s="4" t="s">
        <f>=HYPERLINK("https://leilaoonline.com.br/lote/detalhe/49601", "CARRETA P/ TUBOS, FR163700/163701, UND JATAÍ")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=HYPERLINK("https://leilaoonline.com.br/lote/detalhe/49602", "2255")</f>
      </c>
      <c r="B40" s="4" t="s">
        <f>=HYPERLINK("https://leilaoonline.com.br/lote/detalhe/49602", "CARRETA P/TUBOS, FR163706, UND JATAÍ")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=HYPERLINK("https://leilaoonline.com.br/lote/detalhe/50048", "2261")</f>
      </c>
      <c r="B41" s="4" t="s">
        <f>=HYPERLINK("https://leilaoonline.com.br/lote/detalhe/50048", "Moto Bomba Om 447 - A, FR164824, SÉRIE 1328/08, UND JATAÍ")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15.500,00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=HYPERLINK("https://leilaoonline.com.br/lote/detalhe/50047", "2262")</f>
      </c>
      <c r="B42" s="4" t="s">
        <f>=HYPERLINK("https://leilaoonline.com.br/lote/detalhe/50047", "MOTO BOMBA Om 447 - A, FR164823, SÉRIE 1327/08, UND JATAÍ")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=HYPERLINK("https://leilaoonline.com.br/lote/detalhe/49604", "2263")</f>
      </c>
      <c r="B43" s="4" t="s">
        <f>=HYPERLINK("https://leilaoonline.com.br/lote/detalhe/49604", "MOTO BOMBA Om 447 - A, FR164816, SÉRIE OM31281155, UND JATAÍ")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=HYPERLINK("https://leilaoonline.com.br/lote/detalhe/48607", "2446")</f>
      </c>
      <c r="B44" s="4" t="s">
        <f>=HYPERLINK("https://leilaoonline.com.br/lote/detalhe/48607", " TRATOR VALTRA 205 HIFLOW 4X4, ANO 2011, FR360626, UND DIAMANTE")</f>
      </c>
      <c r="C44" s="4" t="inlineStr">
        <is>
          <t>Não vendido</t>
        </is>
      </c>
      <c r="D44" s="4" t="inlineStr">
        <is>
          <t>110</t>
        </is>
      </c>
      <c r="E44" s="5" t="inlineStr">
        <is>
          <t>66.000,00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=HYPERLINK("https://leilaoonline.com.br/lote/detalhe/49240", "3014")</f>
      </c>
      <c r="B45" s="4" t="s">
        <f>=HYPERLINK("https://leilaoonline.com.br/lote/detalhe/49240", "MUNCK, FR98690, UND BARRA")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=HYPERLINK("https://leilaoonline.com.br/lote/detalhe/50103", "3019")</f>
      </c>
      <c r="B46" s="4" t="s">
        <f>=HYPERLINK("https://leilaoonline.com.br/lote/detalhe/50103", " VALTRA 205I 4X4 HIFLOW, ANO 2011, FR163452, UND BARRA")</f>
      </c>
      <c r="C46" s="4" t="inlineStr">
        <is>
          <t>Vendido</t>
        </is>
      </c>
      <c r="D46" s="4" t="inlineStr">
        <is>
          <t>112</t>
        </is>
      </c>
      <c r="E46" s="5" t="inlineStr">
        <is>
          <t>72.000,00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=HYPERLINK("https://leilaoonline.com.br/lote/detalhe/50105", "3024")</f>
      </c>
      <c r="B47" s="4" t="s">
        <f>=HYPERLINK("https://leilaoonline.com.br/lote/detalhe/50105", " R/RANDONSP RQ CA 12,5M, ANO 2010, FR93636, UND BARRA")</f>
      </c>
      <c r="C47" s="4" t="inlineStr">
        <is>
          <t>Vendido</t>
        </is>
      </c>
      <c r="D47" s="4" t="inlineStr">
        <is>
          <t>30</t>
        </is>
      </c>
      <c r="E47" s="5" t="inlineStr">
        <is>
          <t>33.000,00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=HYPERLINK("https://leilaoonline.com.br/lote/detalhe/49238", "3031")</f>
      </c>
      <c r="B48" s="4" t="s">
        <f>=HYPERLINK("https://leilaoonline.com.br/lote/detalhe/49238", "PONTA E BOLSAS DE ALUMÍNIO P TUBO DE "8" E TUBOS DE PVC, S/FR, UND BARRA")</f>
      </c>
      <c r="C48" s="4" t="inlineStr">
        <is>
          <t>Vendido</t>
        </is>
      </c>
      <c r="D48" s="4" t="inlineStr">
        <is>
          <t>25</t>
        </is>
      </c>
      <c r="E48" s="5" t="inlineStr">
        <is>
          <t>2.700,00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=HYPERLINK("https://leilaoonline.com.br/lote/detalhe/50100", "3034")</f>
      </c>
      <c r="B49" s="4" t="s">
        <f>=HYPERLINK("https://leilaoonline.com.br/lote/detalhe/50100", "  CARRETEL DE MADEIRA 2,30 X 1,20, S/FR, UND BARRA")</f>
      </c>
      <c r="C49" s="4" t="inlineStr">
        <is>
          <t>Vendido</t>
        </is>
      </c>
      <c r="D49" s="4" t="inlineStr">
        <is>
          <t>2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=HYPERLINK("https://leilaoonline.com.br/lote/detalhe/49242", "3040")</f>
      </c>
      <c r="B50" s="4" t="s">
        <f>=HYPERLINK("https://leilaoonline.com.br/lote/detalhe/49242", "COLHEDORA Claas Ventor, ANO 2002, FR101417, UND BARRA")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=HYPERLINK("https://leilaoonline.com.br/lote/detalhe/49243", "3041")</f>
      </c>
      <c r="B51" s="4" t="s">
        <f>=HYPERLINK("https://leilaoonline.com.br/lote/detalhe/49243", "COLHEDORA John Deere 3522 2L, ANO 2010, FR101459, UND BARRA")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32.000,00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=HYPERLINK("https://leilaoonline.com.br/lote/detalhe/49245", "3042")</f>
      </c>
      <c r="B52" s="4" t="s">
        <f>=HYPERLINK("https://leilaoonline.com.br/lote/detalhe/49245", "TRATOR Case Maxxum 180 4x4, ANO 2010, FR102824, UND BARRA")</f>
      </c>
      <c r="C52" s="4" t="inlineStr">
        <is>
          <t>Vendido</t>
        </is>
      </c>
      <c r="D52" s="4" t="inlineStr">
        <is>
          <t>50</t>
        </is>
      </c>
      <c r="E52" s="5" t="inlineStr">
        <is>
          <t>49.000,00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=HYPERLINK("https://leilaoonline.com.br/lote/detalhe/49244", "3043")</f>
      </c>
      <c r="B53" s="4" t="s">
        <f>=HYPERLINK("https://leilaoonline.com.br/lote/detalhe/49244", "TRATOR Case Maxxum 180 4x4, ANO 2010, .FR102821, UND BARRA")</f>
      </c>
      <c r="C53" s="4" t="inlineStr">
        <is>
          <t>Vendido</t>
        </is>
      </c>
      <c r="D53" s="4" t="inlineStr">
        <is>
          <t>50</t>
        </is>
      </c>
      <c r="E53" s="5" t="inlineStr">
        <is>
          <t>42.000,00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=HYPERLINK("https://leilaoonline.com.br/lote/detalhe/50057", "3045")</f>
      </c>
      <c r="B54" s="4" t="s">
        <f>=HYPERLINK("https://leilaoonline.com.br/lote/detalhe/50057", "70 TUBOS DE ALUMÍNIO ( 6 Mts ), S/FR, UND BARRA (quantidade e medida Aproximadas)")</f>
      </c>
      <c r="C54" s="4" t="inlineStr">
        <is>
          <t>Vendido</t>
        </is>
      </c>
      <c r="D54" s="4" t="inlineStr">
        <is>
          <t>53</t>
        </is>
      </c>
      <c r="E54" s="5" t="inlineStr">
        <is>
          <t>9.450,00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=HYPERLINK("https://leilaoonline.com.br/lote/detalhe/49605", "3046")</f>
      </c>
      <c r="B55" s="4" t="s">
        <f>=HYPERLINK("https://leilaoonline.com.br/lote/detalhe/49605", "47 CILINDROS (GARRAFA HIDRÁULICAS), S/FR, UND BARRA")</f>
      </c>
      <c r="C55" s="4" t="inlineStr">
        <is>
          <t>Vendido</t>
        </is>
      </c>
      <c r="D55" s="4" t="inlineStr">
        <is>
          <t>13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=HYPERLINK("https://leilaoonline.com.br/lote/detalhe/50019", "3047")</f>
      </c>
      <c r="B56" s="4" t="s">
        <f>=HYPERLINK("https://leilaoonline.com.br/lote/detalhe/50019", "2 BOMBAS  HIDROJATO, PATR.71997/71999, UND BARRA")</f>
      </c>
      <c r="C56" s="4" t="inlineStr">
        <is>
          <t>Vendido</t>
        </is>
      </c>
      <c r="D56" s="4" t="inlineStr">
        <is>
          <t>36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=HYPERLINK("https://leilaoonline.com.br/lote/detalhe/50104", "3616")</f>
      </c>
      <c r="B57" s="4" t="s">
        <f>=HYPERLINK("https://leilaoonline.com.br/lote/detalhe/50104", " CASE MAXXUM 180 4X4, ANO 2010, FR102829, UND BARRA")</f>
      </c>
      <c r="C57" s="4" t="inlineStr">
        <is>
          <t>Vendido</t>
        </is>
      </c>
      <c r="D57" s="4" t="inlineStr">
        <is>
          <t>55</t>
        </is>
      </c>
      <c r="E57" s="5" t="inlineStr">
        <is>
          <t>44.500,00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=HYPERLINK("https://leilaoonline.com.br/lote/detalhe/49239", "3686")</f>
      </c>
      <c r="B58" s="4" t="s">
        <f>=HYPERLINK("https://leilaoonline.com.br/lote/detalhe/49239", "Reboque Randon 8,20 M, FR96842, UND BARRA")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=HYPERLINK("https://leilaoonline.com.br/lote/detalhe/50056", "3715")</f>
      </c>
      <c r="B59" s="4" t="s">
        <f>=HYPERLINK("https://leilaoonline.com.br/lote/detalhe/50056", " 2 DOLLY (SEM DOCUMENTO), LOC. MATÃO")</f>
      </c>
      <c r="C59" s="4" t="inlineStr">
        <is>
          <t>Vendido</t>
        </is>
      </c>
      <c r="D59" s="4" t="inlineStr">
        <is>
          <t>52</t>
        </is>
      </c>
      <c r="E59" s="5" t="inlineStr">
        <is>
          <t>22.250,00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=HYPERLINK("https://leilaoonline.com.br/lote/detalhe/48584", "4022")</f>
      </c>
      <c r="B60" s="4" t="s">
        <f>=HYPERLINK("https://leilaoonline.com.br/lote/detalhe/48584", " TRANSBORDO ATA 10T, ANO 2009, FR19876, UND PARAÍSO")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=HYPERLINK("https://leilaoonline.com.br/lote/detalhe/48603", "4026")</f>
      </c>
      <c r="B61" s="4" t="s">
        <f>=HYPERLINK("https://leilaoonline.com.br/lote/detalhe/48603", " TRANSBORDO SANTAL10T, ANO 2012, FR19925, UND PARAÍSO")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=HYPERLINK("https://leilaoonline.com.br/lote/detalhe/48582", "4028")</f>
      </c>
      <c r="B62" s="4" t="s">
        <f>=HYPERLINK("https://leilaoonline.com.br/lote/detalhe/48582", " TRANSBORDO ATA 10T, ANO 2009, FR19872, UND PARAÍSO")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=HYPERLINK("https://leilaoonline.com.br/lote/detalhe/48579", "4030")</f>
      </c>
      <c r="B63" s="4" t="s">
        <f>=HYPERLINK("https://leilaoonline.com.br/lote/detalhe/48579", " TRANSBORDO ATA 10T, ANO 2009, FR19873, UND PARAÍSO")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=HYPERLINK("https://leilaoonline.com.br/lote/detalhe/48600", "4033")</f>
      </c>
      <c r="B64" s="4" t="s">
        <f>=HYPERLINK("https://leilaoonline.com.br/lote/detalhe/48600", " TRANSBORDO SANTAL10T, ANO 2012, FR19906, UND PARAÍSO")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=HYPERLINK("https://leilaoonline.com.br/lote/detalhe/48619", "4036")</f>
      </c>
      <c r="B65" s="4" t="s">
        <f>=HYPERLINK("https://leilaoonline.com.br/lote/detalhe/48619", " BRAÇO  DE PULVERIZADOR, S/FR, UND PARAÍSO")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=HYPERLINK("https://leilaoonline.com.br/lote/detalhe/48616", "4051")</f>
      </c>
      <c r="B66" s="4" t="s">
        <f>=HYPERLINK("https://leilaoonline.com.br/lote/detalhe/48616", " TRATOR VALTRA BM 100 VENDA SEM IMPLEMENTO, ANO, FR19701, UND PARAÍSO")</f>
      </c>
      <c r="C66" s="4" t="inlineStr">
        <is>
          <t>Vendido</t>
        </is>
      </c>
      <c r="D66" s="4" t="inlineStr">
        <is>
          <t>92</t>
        </is>
      </c>
      <c r="E66" s="5" t="inlineStr">
        <is>
          <t>68.000,00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=HYPERLINK("https://leilaoonline.com.br/lote/detalhe/48590", "4056")</f>
      </c>
      <c r="B67" s="4" t="s">
        <f>=HYPERLINK("https://leilaoonline.com.br/lote/detalhe/48590", " 2 TRANSBORDO ATA 10T, ANO 2009, FR19882/19883, UND PARAÍSO")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=HYPERLINK("https://leilaoonline.com.br/lote/detalhe/48599", "4057")</f>
      </c>
      <c r="B68" s="4" t="s">
        <f>=HYPERLINK("https://leilaoonline.com.br/lote/detalhe/48599", " TRANSBORDO SANTAL10T, ANO 2012, FR19921, UND PARAÍSO")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=HYPERLINK("https://leilaoonline.com.br/lote/detalhe/48591", "4058")</f>
      </c>
      <c r="B69" s="4" t="s">
        <f>=HYPERLINK("https://leilaoonline.com.br/lote/detalhe/48591", " 2 TRANSBORDO ATA 10T, ANO 2009, FR19870/19871, UND PARAÍSO")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=HYPERLINK("https://leilaoonline.com.br/lote/detalhe/48583", "4059")</f>
      </c>
      <c r="B70" s="4" t="s">
        <f>=HYPERLINK("https://leilaoonline.com.br/lote/detalhe/48583", " 2 TRANSBORDO SANTAL10T, ANO 2012, FR19920/040, (VENDA SEM PNEUS), UND PARAÍSO")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=HYPERLINK("https://leilaoonline.com.br/lote/detalhe/48596", "4060")</f>
      </c>
      <c r="B71" s="4" t="s">
        <f>=HYPERLINK("https://leilaoonline.com.br/lote/detalhe/48596", " TRANSBORDO ATA 10T, ANO 2011, FR19896, UND PARAÍSO")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=HYPERLINK("https://leilaoonline.com.br/lote/detalhe/48594", "4063")</f>
      </c>
      <c r="B72" s="4" t="s">
        <f>=HYPERLINK("https://leilaoonline.com.br/lote/detalhe/48594", " TRANSBORDO ATA 10T, ANO 2011, FR19889, UND PARAÍSO")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=HYPERLINK("https://leilaoonline.com.br/lote/detalhe/48592", "4064")</f>
      </c>
      <c r="B73" s="4" t="s">
        <f>=HYPERLINK("https://leilaoonline.com.br/lote/detalhe/48592", " TRANSBORDO ATA 10T, ANO 2009, FR19884, UND PARAÍSO")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=HYPERLINK("https://leilaoonline.com.br/lote/detalhe/48598", "4065")</f>
      </c>
      <c r="B74" s="4" t="s">
        <f>=HYPERLINK("https://leilaoonline.com.br/lote/detalhe/48598", " TRANSBORDO SERMAG12 T, ANO 2012, FR101971, UND PARAÍSO")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=HYPERLINK("https://leilaoonline.com.br/lote/detalhe/48597", "4066")</f>
      </c>
      <c r="B75" s="4" t="s">
        <f>=HYPERLINK("https://leilaoonline.com.br/lote/detalhe/48597", " TRANSBORDO ATA 10T, ANO 2011, FR19899, UND PARAÍSO")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=HYPERLINK("https://leilaoonline.com.br/lote/detalhe/48593", "4067")</f>
      </c>
      <c r="B76" s="4" t="s">
        <f>=HYPERLINK("https://leilaoonline.com.br/lote/detalhe/48593", " TRANSBORDO ATA 10T, ANO 2009, FR19885, UND PARAÍSO")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=HYPERLINK("https://leilaoonline.com.br/lote/detalhe/48581", "4068")</f>
      </c>
      <c r="B77" s="4" t="s">
        <f>=HYPERLINK("https://leilaoonline.com.br/lote/detalhe/48581", " TRANSBORDO ATA 10T, ANO 2007, FR19857, UND PARAÍSO")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=HYPERLINK("https://leilaoonline.com.br/lote/detalhe/48615", "4069")</f>
      </c>
      <c r="B78" s="4" t="s">
        <f>=HYPERLINK("https://leilaoonline.com.br/lote/detalhe/48615", " TRATOR CASE MX 235 MAGUM 4X4 , ANO 2014,  FR10760, UND PARAÍSO")</f>
      </c>
      <c r="C78" s="4" t="inlineStr">
        <is>
          <t>Não vendido</t>
        </is>
      </c>
      <c r="D78" s="4" t="inlineStr">
        <is>
          <t>91</t>
        </is>
      </c>
      <c r="E78" s="5" t="inlineStr">
        <is>
          <t>76.500,00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=HYPERLINK("https://leilaoonline.com.br/lote/detalhe/48614", "4070")</f>
      </c>
      <c r="B79" s="4" t="s">
        <f>=HYPERLINK("https://leilaoonline.com.br/lote/detalhe/48614", " TRATOR VALTRA 210 4X4, ANO 2014, FR116525, UND PARAÍSO")</f>
      </c>
      <c r="C79" s="4" t="inlineStr">
        <is>
          <t>Vendido</t>
        </is>
      </c>
      <c r="D79" s="4" t="inlineStr">
        <is>
          <t>92</t>
        </is>
      </c>
      <c r="E79" s="5" t="inlineStr">
        <is>
          <t>75.000,00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=HYPERLINK("https://leilaoonline.com.br/lote/detalhe/48617", "4071")</f>
      </c>
      <c r="B80" s="4" t="s">
        <f>=HYPERLINK("https://leilaoonline.com.br/lote/detalhe/48617", " TRATOR VALTRA 210 4X4, ANO 2014, FR106664, UND PARAÍSO")</f>
      </c>
      <c r="C80" s="4" t="inlineStr">
        <is>
          <t>Não vendido</t>
        </is>
      </c>
      <c r="D80" s="4" t="inlineStr">
        <is>
          <t>118</t>
        </is>
      </c>
      <c r="E80" s="5" t="inlineStr">
        <is>
          <t>81.500,00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=HYPERLINK("https://leilaoonline.com.br/lote/detalhe/48595", "4072")</f>
      </c>
      <c r="B81" s="4" t="s">
        <f>=HYPERLINK("https://leilaoonline.com.br/lote/detalhe/48595", " TRANSBORDO ATA 10T, ANO 2011, FR19891, UND PARAÍSO")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4.750,00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=HYPERLINK("https://leilaoonline.com.br/lote/detalhe/48580", "4073")</f>
      </c>
      <c r="B82" s="4" t="s">
        <f>=HYPERLINK("https://leilaoonline.com.br/lote/detalhe/48580", " 2 TRANSBORDO SANTAL10T, ANO 2012, FR19901/19913, UND PARAÍSO")</f>
      </c>
      <c r="C82" s="4" t="inlineStr">
        <is>
          <t>Não vendido</t>
        </is>
      </c>
      <c r="D82" s="4" t="inlineStr">
        <is>
          <t>27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=HYPERLINK("https://leilaoonline.com.br/lote/detalhe/48587", "4074")</f>
      </c>
      <c r="B83" s="4" t="s">
        <f>=HYPERLINK("https://leilaoonline.com.br/lote/detalhe/48587", " 2 TRANSBORDO ATA 10T, ANO 2007, FR19851/19851, UND PARAÍSO")</f>
      </c>
      <c r="C83" s="4" t="inlineStr">
        <is>
          <t>Não vendido</t>
        </is>
      </c>
      <c r="D83" s="4" t="inlineStr">
        <is>
          <t>9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=HYPERLINK("https://leilaoonline.com.br/lote/detalhe/48624", "4075")</f>
      </c>
      <c r="B84" s="4" t="s">
        <f>=HYPERLINK("https://leilaoonline.com.br/lote/detalhe/48624", " SULCADOR, FR14088, UND PARAÍSO")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=HYPERLINK("https://leilaoonline.com.br/lote/detalhe/48620", "4076")</f>
      </c>
      <c r="B85" s="4" t="s">
        <f>=HYPERLINK("https://leilaoonline.com.br/lote/detalhe/48620", " 1 SULCADOR E 1 COBRIDOR, FR603318/19932, UND PARAÍSO")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5.600,00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=HYPERLINK("https://leilaoonline.com.br/lote/detalhe/48618", "4078")</f>
      </c>
      <c r="B86" s="4" t="s">
        <f>=HYPERLINK("https://leilaoonline.com.br/lote/detalhe/48618", " BRAÇO  DE PULVERIZADOR, S/FR, UND PARAÍSO")</f>
      </c>
      <c r="C86" s="4" t="inlineStr">
        <is>
          <t>Vendido</t>
        </is>
      </c>
      <c r="D86" s="4" t="inlineStr">
        <is>
          <t>13</t>
        </is>
      </c>
      <c r="E86" s="5" t="inlineStr">
        <is>
          <t>2.600,00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=HYPERLINK("https://leilaoonline.com.br/lote/detalhe/48625", "4079")</f>
      </c>
      <c r="B87" s="4" t="s">
        <f>=HYPERLINK("https://leilaoonline.com.br/lote/detalhe/48625", " 1 IMPLEMENTO, 1 SUCATA DE BROCA E SUCATA DE SULCADOR, FR19944, UND PARAÍSO")</f>
      </c>
      <c r="C87" s="4" t="inlineStr">
        <is>
          <t>Vendido</t>
        </is>
      </c>
      <c r="D87" s="4" t="inlineStr">
        <is>
          <t>49</t>
        </is>
      </c>
      <c r="E87" s="5" t="inlineStr">
        <is>
          <t>8.900,00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=HYPERLINK("https://leilaoonline.com.br/lote/detalhe/48622", "4080")</f>
      </c>
      <c r="B88" s="4" t="s">
        <f>=HYPERLINK("https://leilaoonline.com.br/lote/detalhe/48622", " 1 BRAÇO ARTICULADO, S/FR, UND PARAÍSO")</f>
      </c>
      <c r="C88" s="4" t="inlineStr">
        <is>
          <t>Vendido</t>
        </is>
      </c>
      <c r="D88" s="4" t="inlineStr">
        <is>
          <t>16</t>
        </is>
      </c>
      <c r="E88" s="5" t="inlineStr">
        <is>
          <t>2.750,00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=HYPERLINK("https://leilaoonline.com.br/lote/detalhe/48621", "4081")</f>
      </c>
      <c r="B89" s="4" t="s">
        <f>=HYPERLINK("https://leilaoonline.com.br/lote/detalhe/48621", " 2 BRAÇO  DE PULVERIZADOR, S/FR, UND PARAÍSO")</f>
      </c>
      <c r="C89" s="4" t="inlineStr">
        <is>
          <t>Vendido</t>
        </is>
      </c>
      <c r="D89" s="4" t="inlineStr">
        <is>
          <t>3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=HYPERLINK("https://leilaoonline.com.br/lote/detalhe/48613", "4082")</f>
      </c>
      <c r="B90" s="4" t="s">
        <f>=HYPERLINK("https://leilaoonline.com.br/lote/detalhe/48613", " SUCATA DE TRATOR CASE MOD:MAXXUM 180 4X4 ANO:2012, FR19127, UND PARAÍSO")</f>
      </c>
      <c r="C90" s="4" t="inlineStr">
        <is>
          <t>Vendido</t>
        </is>
      </c>
      <c r="D90" s="4" t="inlineStr">
        <is>
          <t>11</t>
        </is>
      </c>
      <c r="E90" s="5" t="inlineStr">
        <is>
          <t>3.750,00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=HYPERLINK("https://leilaoonline.com.br/lote/detalhe/48623", "4084")</f>
      </c>
      <c r="B91" s="4" t="s">
        <f>=HYPERLINK("https://leilaoonline.com.br/lote/detalhe/48623", " SUCATA DE MOTOR MWM, S/FR, UND PARAÍSO")</f>
      </c>
      <c r="C91" s="4" t="inlineStr">
        <is>
          <t>Vendido</t>
        </is>
      </c>
      <c r="D91" s="4" t="inlineStr">
        <is>
          <t>13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=HYPERLINK("https://leilaoonline.com.br/lote/detalhe/48588", "4839")</f>
      </c>
      <c r="B92" s="4" t="s">
        <f>=HYPERLINK("https://leilaoonline.com.br/lote/detalhe/48588", " CAMINHÃO VW/31.260 CNM 6X4 COMBOIO, ANO 2008/2009, FR19578, UND PARAÍSO")</f>
      </c>
      <c r="C92" s="4" t="inlineStr">
        <is>
          <t>Vendido</t>
        </is>
      </c>
      <c r="D92" s="4" t="inlineStr">
        <is>
          <t>138</t>
        </is>
      </c>
      <c r="E92" s="5" t="inlineStr">
        <is>
          <t>122.000,00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=HYPERLINK("https://leilaoonline.com.br/lote/detalhe/48578", "4861")</f>
      </c>
      <c r="B93" s="4" t="s">
        <f>=HYPERLINK("https://leilaoonline.com.br/lote/detalhe/48578", " TRANSBORDO ATA 10T, ANO 2007, FR19859, UND PARAÍSO")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=HYPERLINK("https://leilaoonline.com.br/lote/detalhe/48602", "4863")</f>
      </c>
      <c r="B94" s="4" t="s">
        <f>=HYPERLINK("https://leilaoonline.com.br/lote/detalhe/48602", " TRANSBORDO ATA 10T, ANO 2008, FR20207, UND PARAÍSO")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=HYPERLINK("https://leilaoonline.com.br/lote/detalhe/50101", "5016")</f>
      </c>
      <c r="B95" s="4" t="s">
        <f>=HYPERLINK("https://leilaoonline.com.br/lote/detalhe/50101", "(VENDA SEM PNEUS E RODAS) R/RANDOSP RQ CA, ANO 2010, FR70366, UND STA CÂNDIDA")</f>
      </c>
      <c r="C95" s="4" t="inlineStr">
        <is>
          <t>Vendido</t>
        </is>
      </c>
      <c r="D95" s="4" t="inlineStr">
        <is>
          <t>40</t>
        </is>
      </c>
      <c r="E95" s="5" t="inlineStr">
        <is>
          <t>32.000,00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=HYPERLINK("https://leilaoonline.com.br/lote/detalhe/48550", "5030")</f>
      </c>
      <c r="B96" s="4" t="s">
        <f>=HYPERLINK("https://leilaoonline.com.br/lote/detalhe/48550", " TRATOR VALTRA 210 SÉRIE, ANO 2015, FR18070, UND STA CÂNDIDA")</f>
      </c>
      <c r="C96" s="4" t="inlineStr">
        <is>
          <t>Não vendido</t>
        </is>
      </c>
      <c r="D96" s="4" t="inlineStr">
        <is>
          <t>101</t>
        </is>
      </c>
      <c r="E96" s="5" t="inlineStr">
        <is>
          <t>63.500,00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=HYPERLINK("https://leilaoonline.com.br/lote/detalhe/48567", "5031")</f>
      </c>
      <c r="B97" s="4" t="s">
        <f>=HYPERLINK("https://leilaoonline.com.br/lote/detalhe/48567", " TRATOR VALTRA 210 SÉRIE, ANO 2014,  FR173333, UND STA CÂNDIDA")</f>
      </c>
      <c r="C97" s="4" t="inlineStr">
        <is>
          <t>Não vendido</t>
        </is>
      </c>
      <c r="D97" s="4" t="inlineStr">
        <is>
          <t>128</t>
        </is>
      </c>
      <c r="E97" s="5" t="inlineStr">
        <is>
          <t>75.500,00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=HYPERLINK("https://leilaoonline.com.br/lote/detalhe/48545", "5032")</f>
      </c>
      <c r="B98" s="4" t="s">
        <f>=HYPERLINK("https://leilaoonline.com.br/lote/detalhe/48545", " TRATOR VALTRA 210 SÉRIE V210374065, ANO 2014, FR31044, UND STA CÂNDIDA")</f>
      </c>
      <c r="C98" s="4" t="inlineStr">
        <is>
          <t>Vendido</t>
        </is>
      </c>
      <c r="D98" s="4" t="inlineStr">
        <is>
          <t>142</t>
        </is>
      </c>
      <c r="E98" s="5" t="inlineStr">
        <is>
          <t>81.000,00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=HYPERLINK("https://leilaoonline.com.br/lote/detalhe/48557", "5033")</f>
      </c>
      <c r="B99" s="4" t="s">
        <f>=HYPERLINK("https://leilaoonline.com.br/lote/detalhe/48557", " TRATOR VALTRA 210 SÉRIE V210383444, ANO 2014, FR50835, UND STA CÂNDIDA")</f>
      </c>
      <c r="C99" s="4" t="inlineStr">
        <is>
          <t>Vendido</t>
        </is>
      </c>
      <c r="D99" s="4" t="inlineStr">
        <is>
          <t>128</t>
        </is>
      </c>
      <c r="E99" s="5" t="inlineStr">
        <is>
          <t>81.000,00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=HYPERLINK("https://leilaoonline.com.br/lote/detalhe/48568", "5034")</f>
      </c>
      <c r="B100" s="4" t="s">
        <f>=HYPERLINK("https://leilaoonline.com.br/lote/detalhe/48568", " TRATOR VALTRA 210 SÉRIE , FR18029, UND STA CÂNDIDA")</f>
      </c>
      <c r="C100" s="4" t="inlineStr">
        <is>
          <t>Vendido</t>
        </is>
      </c>
      <c r="D100" s="4" t="inlineStr">
        <is>
          <t>141</t>
        </is>
      </c>
      <c r="E100" s="5" t="inlineStr">
        <is>
          <t>80.500,00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=HYPERLINK("https://leilaoonline.com.br/lote/detalhe/48544", "5035")</f>
      </c>
      <c r="B101" s="4" t="s">
        <f>=HYPERLINK("https://leilaoonline.com.br/lote/detalhe/48544", " TRATOR VALTRA 210 SÉRIE, ANO 2015, FR18068, UND STA CÂNDIDA")</f>
      </c>
      <c r="C101" s="4" t="inlineStr">
        <is>
          <t>Não vendido</t>
        </is>
      </c>
      <c r="D101" s="4" t="inlineStr">
        <is>
          <t>154</t>
        </is>
      </c>
      <c r="E101" s="5" t="inlineStr">
        <is>
          <t>90.000,00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=HYPERLINK("https://leilaoonline.com.br/lote/detalhe/48569", "5036")</f>
      </c>
      <c r="B102" s="4" t="s">
        <f>=HYPERLINK("https://leilaoonline.com.br/lote/detalhe/48569", " TRATOR VALTRA 210, ANO 2015, FR18062, UND STA CÂNDIDA")</f>
      </c>
      <c r="C102" s="4" t="inlineStr">
        <is>
          <t>Não vendido</t>
        </is>
      </c>
      <c r="D102" s="4" t="inlineStr">
        <is>
          <t>96</t>
        </is>
      </c>
      <c r="E102" s="5" t="inlineStr">
        <is>
          <t>74.500,00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=HYPERLINK("https://leilaoonline.com.br/lote/detalhe/48570", "5037")</f>
      </c>
      <c r="B103" s="4" t="s">
        <f>=HYPERLINK("https://leilaoonline.com.br/lote/detalhe/48570", " TRATOR VALTRA 210, ANO 2014, FR106665, UND STA CÂNDIDA")</f>
      </c>
      <c r="C103" s="4" t="inlineStr">
        <is>
          <t>Vendido</t>
        </is>
      </c>
      <c r="D103" s="4" t="inlineStr">
        <is>
          <t>144</t>
        </is>
      </c>
      <c r="E103" s="5" t="inlineStr">
        <is>
          <t>93.500,00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=HYPERLINK("https://leilaoonline.com.br/lote/detalhe/48547", "5038")</f>
      </c>
      <c r="B104" s="4" t="s">
        <f>=HYPERLINK("https://leilaoonline.com.br/lote/detalhe/48547", " CAMINHÃO VW/31.320 CNC 6X4, falta motor/câmbio e outros, ANO 2008, FR360151, UND STA CÂNDIDA")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68.000,00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=HYPERLINK("https://leilaoonline.com.br/lote/detalhe/48556", "5039")</f>
      </c>
      <c r="B105" s="4" t="s">
        <f>=HYPERLINK("https://leilaoonline.com.br/lote/detalhe/48556", " TRATOR CASE MXM 180 4X4 SÉRIE M64CC300439, FR19827, UND STA CÂNDIDA")</f>
      </c>
      <c r="C105" s="4" t="inlineStr">
        <is>
          <t>Não vendido</t>
        </is>
      </c>
      <c r="D105" s="4" t="inlineStr">
        <is>
          <t>55</t>
        </is>
      </c>
      <c r="E105" s="5" t="inlineStr">
        <is>
          <t>44.500,00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=HYPERLINK("https://leilaoonline.com.br/lote/detalhe/48558", "5040")</f>
      </c>
      <c r="B106" s="4" t="s">
        <f>=HYPERLINK("https://leilaoonline.com.br/lote/detalhe/48558", " TRANSBORDO SEMARG 12T, FR101963, UND STA CÂNDIDA")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=HYPERLINK("https://leilaoonline.com.br/lote/detalhe/48564", "5041")</f>
      </c>
      <c r="B107" s="4" t="s">
        <f>=HYPERLINK("https://leilaoonline.com.br/lote/detalhe/48564", " TRANSBORDO SEMARG, FR101945, UND STA CÂNDIDA")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=HYPERLINK("https://leilaoonline.com.br/lote/detalhe/48548", "5042")</f>
      </c>
      <c r="B108" s="4" t="s">
        <f>=HYPERLINK("https://leilaoonline.com.br/lote/detalhe/48548", "VW/GOL 1.0 GIV, ANO 2012/2013, BRANCO, FLEX, FR19660, UND STA CÂNDIDA")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=HYPERLINK("https://leilaoonline.com.br/lote/detalhe/48565", "5043")</f>
      </c>
      <c r="B109" s="4" t="s">
        <f>=HYPERLINK("https://leilaoonline.com.br/lote/detalhe/48565", " TRATOR CASE MXM 165 4X4 SÉRIE M64CC300441, FR19829, UND STA CÂNDIDA")</f>
      </c>
      <c r="C109" s="4" t="inlineStr">
        <is>
          <t>Vendido</t>
        </is>
      </c>
      <c r="D109" s="4" t="inlineStr">
        <is>
          <t>73</t>
        </is>
      </c>
      <c r="E109" s="5" t="inlineStr">
        <is>
          <t>54.500,00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=HYPERLINK("https://leilaoonline.com.br/lote/detalhe/48561", "5044")</f>
      </c>
      <c r="B110" s="4" t="s">
        <f>=HYPERLINK("https://leilaoonline.com.br/lote/detalhe/48561", " TRANSBORDO SEMARG 12T, FR47020, UND STA CÂNDIDA")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=HYPERLINK("https://leilaoonline.com.br/lote/detalhe/48562", "5045")</f>
      </c>
      <c r="B111" s="4" t="s">
        <f>=HYPERLINK("https://leilaoonline.com.br/lote/detalhe/48562", " TRANSBORDO SANTAL 12T, FR70599, UND STA CÂNDIDA")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=HYPERLINK("https://leilaoonline.com.br/lote/detalhe/48552", "5046")</f>
      </c>
      <c r="B112" s="4" t="s">
        <f>=HYPERLINK("https://leilaoonline.com.br/lote/detalhe/48552", " CARROCERIA C.PICADA, S/FR, UND STA CÂNDIDA")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=HYPERLINK("https://leilaoonline.com.br/lote/detalhe/48560", "5047")</f>
      </c>
      <c r="B113" s="4" t="s">
        <f>=HYPERLINK("https://leilaoonline.com.br/lote/detalhe/48560", " TRANSBORDO CIVEMASA 10T, FR20055/650692, UND STA CÂNDIDA")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=HYPERLINK("https://leilaoonline.com.br/lote/detalhe/48574", "5048")</f>
      </c>
      <c r="B114" s="4" t="s">
        <f>=HYPERLINK("https://leilaoonline.com.br/lote/detalhe/48574", " SUCATA DIVERSAS: ROLAMENTO, CABO AÇO, MOTOR ELT, PORTAS, MANG. E OUTROS, S/FR, UND STA CÂNDIDA")</f>
      </c>
      <c r="C114" s="4" t="inlineStr">
        <is>
          <t>Vendido</t>
        </is>
      </c>
      <c r="D114" s="4" t="inlineStr">
        <is>
          <t>13</t>
        </is>
      </c>
      <c r="E114" s="5" t="inlineStr">
        <is>
          <t>2.350,00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=HYPERLINK("https://leilaoonline.com.br/lote/detalhe/48571", "5049")</f>
      </c>
      <c r="B115" s="4" t="s">
        <f>=HYPERLINK("https://leilaoonline.com.br/lote/detalhe/48571", " 3 EQUIP. 1 SEMENTEIRA, 1 POLICORTE E 2 DESFIBRADOR, PTR239992/0500, UND STA CÂNDIDA")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1.450,00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=HYPERLINK("https://leilaoonline.com.br/lote/detalhe/48572", "5050")</f>
      </c>
      <c r="B116" s="4" t="s">
        <f>=HYPERLINK("https://leilaoonline.com.br/lote/detalhe/48572", " 2 VÁLVULA GDE 125LBS, S/FR, UND STA CÂNDIDA")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1.750,00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=HYPERLINK("https://leilaoonline.com.br/lote/detalhe/48573", "5051")</f>
      </c>
      <c r="B117" s="4" t="s">
        <f>=HYPERLINK("https://leilaoonline.com.br/lote/detalhe/48573", " 1 REDUTOR C/ EIXO E MANCAL, BIOENERGIA PTR. 0071, UND STA CÂNDIDA")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5.050,00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=HYPERLINK("https://leilaoonline.com.br/lote/detalhe/48576", "5052")</f>
      </c>
      <c r="B118" s="4" t="s">
        <f>=HYPERLINK("https://leilaoonline.com.br/lote/detalhe/48576", "  BORRACHAS 3 PALHETES, UND STA CÂNDIDA")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=HYPERLINK("https://leilaoonline.com.br/lote/detalhe/48575", "5053")</f>
      </c>
      <c r="B119" s="4" t="s">
        <f>=HYPERLINK("https://leilaoonline.com.br/lote/detalhe/48575", " 1 BOMBA MAGNO NOD LOBULO E 1 MAQ. DE COSTURA C/ ESTEIRA, PTR 19663/00290, UND STA CÂNDIDA")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=HYPERLINK("https://leilaoonline.com.br/lote/detalhe/48543", "5054")</f>
      </c>
      <c r="B120" s="4" t="s">
        <f>=HYPERLINK("https://leilaoonline.com.br/lote/detalhe/48543", "(VENDA SEM PNEUS E RODAS) S. REBOQUE RANDON 11,80M, FR96204, ANO 2007, UND STA CÂNDIDA")</f>
      </c>
      <c r="C120" s="4" t="inlineStr">
        <is>
          <t>Não vendido</t>
        </is>
      </c>
      <c r="D120" s="4" t="inlineStr">
        <is>
          <t>21</t>
        </is>
      </c>
      <c r="E120" s="5" t="inlineStr">
        <is>
          <t>25.000,00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=HYPERLINK("https://leilaoonline.com.br/lote/detalhe/48559", "5055")</f>
      </c>
      <c r="B121" s="4" t="s">
        <f>=HYPERLINK("https://leilaoonline.com.br/lote/detalhe/48559", "(VENDA SEM PNEUS E RODAS) S. REBOQUE SR/RANDON SR CA 11,80M, FR96201, ANO 2007, UND STA CÂNDIDA")</f>
      </c>
      <c r="C121" s="4" t="inlineStr">
        <is>
          <t>Vendido</t>
        </is>
      </c>
      <c r="D121" s="4" t="inlineStr">
        <is>
          <t>28</t>
        </is>
      </c>
      <c r="E121" s="5" t="inlineStr">
        <is>
          <t>26.500,00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=HYPERLINK("https://leilaoonline.com.br/lote/detalhe/50106", "5056")</f>
      </c>
      <c r="B122" s="4" t="s">
        <f>=HYPERLINK("https://leilaoonline.com.br/lote/detalhe/50106", "S. REBOQUE RANDON 11,80, ANO 2007, FR46830, UND SANTA CÂNDIDA")</f>
      </c>
      <c r="C122" s="4" t="inlineStr">
        <is>
          <t>Não vendido</t>
        </is>
      </c>
      <c r="D122" s="4" t="inlineStr">
        <is>
          <t>30</t>
        </is>
      </c>
      <c r="E122" s="5" t="inlineStr">
        <is>
          <t>27.000,00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=HYPERLINK("https://leilaoonline.com.br/lote/detalhe/48555", "5058")</f>
      </c>
      <c r="B123" s="4" t="s">
        <f>=HYPERLINK("https://leilaoonline.com.br/lote/detalhe/48555", "(VENDA SEM PNEUS E RODAS) - REBOQUE R/RANDONSP RQ CA 12,50M, FR96713, ANO 2010, UND STA CÂNDIDA")</f>
      </c>
      <c r="C123" s="4" t="inlineStr">
        <is>
          <t>Vendido</t>
        </is>
      </c>
      <c r="D123" s="4" t="inlineStr">
        <is>
          <t>25</t>
        </is>
      </c>
      <c r="E123" s="5" t="inlineStr">
        <is>
          <t>27.500,00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=HYPERLINK("https://leilaoonline.com.br/lote/detalhe/48549", "5059")</f>
      </c>
      <c r="B124" s="4" t="s">
        <f>=HYPERLINK("https://leilaoonline.com.br/lote/detalhe/48549", " (VENDA SEM PNEUS E RODAS) REBOQUE R/RANDONSP RQ CA 12,50M, ANO 2010, FR82621, UND STA CÂNDIDA")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27.000,00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=HYPERLINK("https://leilaoonline.com.br/lote/detalhe/48566", "5060")</f>
      </c>
      <c r="B125" s="4" t="s">
        <f>=HYPERLINK("https://leilaoonline.com.br/lote/detalhe/48566", " (VENDA SEM PNEUS E RODAS) REBOQUE R/RANDONSP RQ CA 12,50M, FR82618, UND STA CÂNDIDA")</f>
      </c>
      <c r="C125" s="4" t="inlineStr">
        <is>
          <t>Vendido</t>
        </is>
      </c>
      <c r="D125" s="4" t="inlineStr">
        <is>
          <t>32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=HYPERLINK("https://leilaoonline.com.br/lote/detalhe/48551", "5061")</f>
      </c>
      <c r="B126" s="4" t="s">
        <f>=HYPERLINK("https://leilaoonline.com.br/lote/detalhe/48551", " (VENDA SEM PNEUS E RODAS) REBOQUE R/RANDONSP RQ CA 12,50M, ANO 2010, FR96784, UND STA CÂNDIDA")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30.000,00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=HYPERLINK("https://leilaoonline.com.br/lote/detalhe/48546", "5062")</f>
      </c>
      <c r="B127" s="4" t="s">
        <f>=HYPERLINK("https://leilaoonline.com.br/lote/detalhe/48546", " (VENDA SEM PNEUS E RODAS) REBOQUE R/RANDONSP RQ CA 12,50M, ANO 2011, FR96833, UND STA CÂNDIDA")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=HYPERLINK("https://leilaoonline.com.br/lote/detalhe/48554", "5063")</f>
      </c>
      <c r="B128" s="4" t="s">
        <f>=HYPERLINK("https://leilaoonline.com.br/lote/detalhe/48554", "(VENDA SEM PNEUS E RODAS) REBOQUE RANDON 12,50M, FR96796, ANO 2010, UND STA CÂNDIDA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29.500,00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=HYPERLINK("https://leilaoonline.com.br/lote/detalhe/48553", "5066")</f>
      </c>
      <c r="B129" s="4" t="s">
        <f>=HYPERLINK("https://leilaoonline.com.br/lote/detalhe/48553", " (VENDA SEM PNEUS E RODAS) REBOQUE R/RANDONSP RQ CA 12,50M, FR96829, ANO 2010, UND STA CÂNDIDA ")</f>
      </c>
      <c r="C129" s="4" t="inlineStr">
        <is>
          <t>Vendido</t>
        </is>
      </c>
      <c r="D129" s="4" t="inlineStr">
        <is>
          <t>38</t>
        </is>
      </c>
      <c r="E129" s="5" t="inlineStr">
        <is>
          <t>33.000,00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=HYPERLINK("https://leilaoonline.com.br/lote/detalhe/48563", "5067")</f>
      </c>
      <c r="B130" s="4" t="s">
        <f>=HYPERLINK("https://leilaoonline.com.br/lote/detalhe/48563", " (VENDA SEM PNEUS E RODAS) REBOQUE R/RANDONSP RQ CA 12,50M, FR96795, ANO 2010, UND STA CÂNDIDA")</f>
      </c>
      <c r="C130" s="4" t="inlineStr">
        <is>
          <t>Vendido</t>
        </is>
      </c>
      <c r="D130" s="4" t="inlineStr">
        <is>
          <t>35</t>
        </is>
      </c>
      <c r="E130" s="5" t="inlineStr">
        <is>
          <t>30.000,00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=HYPERLINK("https://leilaoonline.com.br/lote/detalhe/49443", "7015")</f>
      </c>
      <c r="B131" s="4" t="s">
        <f>=HYPERLINK("https://leilaoonline.com.br/lote/detalhe/49443", "veja especificações RODAS, CUBOS, EXTENSORES EM GERAL, S/FR, UND IPAUSSU")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6.100,00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=HYPERLINK("https://leilaoonline.com.br/lote/detalhe/49457", "7016")</f>
      </c>
      <c r="B132" s="4" t="s">
        <f>=HYPERLINK("https://leilaoonline.com.br/lote/detalhe/49457", "01 CONJUNTO DE SUPORTE DE TANDEN E VÁRIOS EQUIPAMENTOS DIVERSOS, S/FR, UND IPAUSSU")</f>
      </c>
      <c r="C132" s="4" t="inlineStr">
        <is>
          <t>Vendido</t>
        </is>
      </c>
      <c r="D132" s="4" t="inlineStr">
        <is>
          <t>16</t>
        </is>
      </c>
      <c r="E132" s="5" t="inlineStr">
        <is>
          <t>2.800,00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=HYPERLINK("https://leilaoonline.com.br/lote/detalhe/49458", "7017")</f>
      </c>
      <c r="B133" s="4" t="s">
        <f>=HYPERLINK("https://leilaoonline.com.br/lote/detalhe/49458", " PEÇAS Agrícolas  (CARDANS...), 22 LUMINÁRIAS E 19 REFLETORES E REATORES, S/FR, UND IPAUSSU")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1.300,00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=HYPERLINK("https://leilaoonline.com.br/lote/detalhe/49456", "7020")</f>
      </c>
      <c r="B134" s="4" t="s">
        <f>=HYPERLINK("https://leilaoonline.com.br/lote/detalhe/49456", "PISTÕES, ALTERNADORES, MOTOR PARTIDA E CARDANS, S/FR, UND IPAUSSU")</f>
      </c>
      <c r="C134" s="4" t="inlineStr">
        <is>
          <t>Vendido</t>
        </is>
      </c>
      <c r="D134" s="4" t="inlineStr">
        <is>
          <t>15</t>
        </is>
      </c>
      <c r="E134" s="5" t="inlineStr">
        <is>
          <t>2.950,00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=HYPERLINK("https://leilaoonline.com.br/lote/detalhe/49954", "7021")</f>
      </c>
      <c r="B135" s="4" t="s">
        <f>=HYPERLINK("https://leilaoonline.com.br/lote/detalhe/49954", "TANQUE DE FIBRA 35 MIL LITROS, S/FR, UND PARAGUAÇU")</f>
      </c>
      <c r="C135" s="4" t="inlineStr">
        <is>
          <t>Vendido</t>
        </is>
      </c>
      <c r="D135" s="4" t="inlineStr">
        <is>
          <t>13</t>
        </is>
      </c>
      <c r="E135" s="5" t="inlineStr">
        <is>
          <t>4.750,00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=HYPERLINK("https://leilaoonline.com.br/lote/detalhe/49598", "7022")</f>
      </c>
      <c r="B136" s="4" t="s">
        <f>=HYPERLINK("https://leilaoonline.com.br/lote/detalhe/49598", "TANQUE D´AGUA 12 MIL LITROS,  S/FR, UND IPAUSSU")</f>
      </c>
      <c r="C136" s="4" t="inlineStr">
        <is>
          <t>Vendido</t>
        </is>
      </c>
      <c r="D136" s="4" t="inlineStr">
        <is>
          <t>32</t>
        </is>
      </c>
      <c r="E136" s="5" t="inlineStr">
        <is>
          <t>13.500,00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=HYPERLINK("https://leilaoonline.com.br/lote/detalhe/49236", "7023")</f>
      </c>
      <c r="B137" s="4" t="s">
        <f>=HYPERLINK("https://leilaoonline.com.br/lote/detalhe/49236", "MÓVEIS DIVERSOS. MESAS, CADEIRAS, VIDROS, PORTAS...S/FR, UND DESTIVALE (ALOJAMENTO)")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=HYPERLINK("https://leilaoonline.com.br/lote/detalhe/49442", "7024")</f>
      </c>
      <c r="B138" s="4" t="s">
        <f>=HYPERLINK("https://leilaoonline.com.br/lote/detalhe/49442", "HILO DE 25 TONELADAS, S/FR, UND PARAGUAÇU")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=HYPERLINK("https://leilaoonline.com.br/lote/detalhe/49440", "7025")</f>
      </c>
      <c r="B139" s="4" t="s">
        <f>=HYPERLINK("https://leilaoonline.com.br/lote/detalhe/49440", "veja especificações 03 TANQUES DE 25 MIL LITROS DE ARMAZENAGEM DE ETANOL, S/FR, UND TARUMÃ")</f>
      </c>
      <c r="C139" s="4" t="inlineStr">
        <is>
          <t>Vendido</t>
        </is>
      </c>
      <c r="D139" s="4" t="inlineStr">
        <is>
          <t>9</t>
        </is>
      </c>
      <c r="E139" s="5" t="inlineStr">
        <is>
          <t>5.750,00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=HYPERLINK("https://leilaoonline.com.br/lote/detalhe/49444", "7026")</f>
      </c>
      <c r="B140" s="4" t="s">
        <f>=HYPERLINK("https://leilaoonline.com.br/lote/detalhe/49444", "3 PRENSAS HIDRÁULICAS E 15 RESERVATÓRIOS HIDRÁULICOS, S/FR, UND IPAUSSU")</f>
      </c>
      <c r="C140" s="4" t="inlineStr">
        <is>
          <t>Vendido</t>
        </is>
      </c>
      <c r="D140" s="4" t="inlineStr">
        <is>
          <t>8</t>
        </is>
      </c>
      <c r="E140" s="5" t="inlineStr">
        <is>
          <t>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=HYPERLINK("https://leilaoonline.com.br/lote/detalhe/49596", "8020")</f>
      </c>
      <c r="B141" s="4" t="s">
        <f>=HYPERLINK("https://leilaoonline.com.br/lote/detalhe/49596", "DIVERSOS: FOGÃO 6 BOCAS, MAQ. COSTURA, FORNO E OUTROS, S/FR (FUNDAÇÃO RAÍZEN JAÚ)")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1.700,00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=HYPERLINK("https://leilaoonline.com.br/lote/detalhe/49983", "20266")</f>
      </c>
      <c r="B142" s="4" t="s">
        <f>=HYPERLINK("https://leilaoonline.com.br/lote/detalhe/49983", "CONTAINER REFRIGERADO, S/FR, UND COSTA PINTO")</f>
      </c>
      <c r="C142" s="4" t="inlineStr">
        <is>
          <t>Não vendido</t>
        </is>
      </c>
      <c r="D142" s="4" t="inlineStr">
        <is>
          <t>14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=HYPERLINK("https://leilaoonline.com.br/lote/detalhe/50098", "20277")</f>
      </c>
      <c r="B143" s="4" t="s">
        <f>=HYPERLINK("https://leilaoonline.com.br/lote/detalhe/50098", " COBRIDOR DMB DE CANA COM 3 LINHAS, FR57247, UND C. PINTO")</f>
      </c>
      <c r="C143" s="4" t="inlineStr">
        <is>
          <t>Vendido</t>
        </is>
      </c>
      <c r="D143" s="4" t="inlineStr">
        <is>
          <t>15</t>
        </is>
      </c>
      <c r="E143" s="5" t="inlineStr">
        <is>
          <t>2.650,00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=HYPERLINK("https://leilaoonline.com.br/lote/detalhe/50099", "20284")</f>
      </c>
      <c r="B144" s="4" t="s">
        <f>=HYPERLINK("https://leilaoonline.com.br/lote/detalhe/50099", " SR/USICAMP SRCP E2 10000 S.REB PALHA, FR22535, (DOLLY 56990), ANO 2006, UND C. PINTO")</f>
      </c>
      <c r="C144" s="4" t="inlineStr">
        <is>
          <t>Vendido</t>
        </is>
      </c>
      <c r="D144" s="4" t="inlineStr">
        <is>
          <t>8</t>
        </is>
      </c>
      <c r="E144" s="5" t="inlineStr">
        <is>
          <t>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=HYPERLINK("https://leilaoonline.com.br/lote/detalhe/49995", "20298")</f>
      </c>
      <c r="B145" s="4" t="s">
        <f>=HYPERLINK("https://leilaoonline.com.br/lote/detalhe/49995", "MOTOR ESTACIONÁRIO SCANIA DIESEL, FR258179, UND C. PINTO")</f>
      </c>
      <c r="C145" s="4" t="inlineStr">
        <is>
          <t>Vendido</t>
        </is>
      </c>
      <c r="D145" s="4" t="inlineStr">
        <is>
          <t>65</t>
        </is>
      </c>
      <c r="E145" s="5" t="inlineStr">
        <is>
          <t>14.900,00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=HYPERLINK("https://leilaoonline.com.br/lote/detalhe/49996", "20299")</f>
      </c>
      <c r="B146" s="4" t="s">
        <f>=HYPERLINK("https://leilaoonline.com.br/lote/detalhe/49996", "3 UND PNEUS AGRÍCOLA 710/70R- 38 USADOS, S/FR, UND COSTA PINTO")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1.700,00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=HYPERLINK("https://leilaoonline.com.br/lote/detalhe/50040", "20300")</f>
      </c>
      <c r="B147" s="4" t="s">
        <f>=HYPERLINK("https://leilaoonline.com.br/lote/detalhe/50040", "S.REBOQUE SR/USICAMP SRCP E2 10000, 12,50M, ANO 2008, FR56332, UND RAFARD")</f>
      </c>
      <c r="C147" s="4" t="inlineStr">
        <is>
          <t>Vendido</t>
        </is>
      </c>
      <c r="D147" s="4" t="inlineStr">
        <is>
          <t>30</t>
        </is>
      </c>
      <c r="E147" s="5" t="inlineStr">
        <is>
          <t>31.000,00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=HYPERLINK("https://leilaoonline.com.br/lote/detalhe/50041", "20301")</f>
      </c>
      <c r="B148" s="4" t="s">
        <f>=HYPERLINK("https://leilaoonline.com.br/lote/detalhe/50041", "REBOQUE 4E R/RANDONSP RQ CA 12,50 M, ANO 2010/2011, FR36299, UND RAFARD")</f>
      </c>
      <c r="C148" s="4" t="inlineStr">
        <is>
          <t>Vendido</t>
        </is>
      </c>
      <c r="D148" s="4" t="inlineStr">
        <is>
          <t>42</t>
        </is>
      </c>
      <c r="E148" s="5" t="inlineStr">
        <is>
          <t>39.000,00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=HYPERLINK("https://leilaoonline.com.br/lote/detalhe/50043", "20302")</f>
      </c>
      <c r="B149" s="4" t="s">
        <f>=HYPERLINK("https://leilaoonline.com.br/lote/detalhe/50043", "PLANTADEIRA C/ ADUB. 150M DMB PCP6000, 165212/162121, UND RAFARD")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3.750,00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=HYPERLINK("https://leilaoonline.com.br/lote/detalhe/49982", "24211")</f>
      </c>
      <c r="B150" s="4" t="s">
        <f>=HYPERLINK("https://leilaoonline.com.br/lote/detalhe/49982", "CAMINHÃO M.BENZ/AXOR 3344S6X4, ANO 2015, FR586939, UND B. RETIRO")</f>
      </c>
      <c r="C150" s="4" t="inlineStr">
        <is>
          <t>Venda condicional</t>
        </is>
      </c>
      <c r="D150" s="4" t="inlineStr">
        <is>
          <t>210</t>
        </is>
      </c>
      <c r="E150" s="5" t="inlineStr">
        <is>
          <t>155.000,00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=HYPERLINK("https://leilaoonline.com.br/lote/detalhe/49981", "24239")</f>
      </c>
      <c r="B151" s="4" t="s">
        <f>=HYPERLINK("https://leilaoonline.com.br/lote/detalhe/49981", "CAMINHÃO SCANIA  P124CB 6X4 420 C. INTEIRA, ANO 2000/2001, FR57583/FR52881, UND BM RETIRO")</f>
      </c>
      <c r="C151" s="4" t="inlineStr">
        <is>
          <t>Vendido</t>
        </is>
      </c>
      <c r="D151" s="4" t="inlineStr">
        <is>
          <t>73</t>
        </is>
      </c>
      <c r="E151" s="5" t="inlineStr">
        <is>
          <t>58.000,00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=HYPERLINK("https://leilaoonline.com.br/lote/detalhe/50050", "24500")</f>
      </c>
      <c r="B152" s="4" t="s">
        <f>=HYPERLINK("https://leilaoonline.com.br/lote/detalhe/50050", "REBOQUE ANTONINI 7,60M, ANO 1996, FR46802, UND JATAÍ  - FALTANDO PEÇAS")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=HYPERLINK("https://leilaoonline.com.br/lote/detalhe/50051", "24501")</f>
      </c>
      <c r="B153" s="4" t="s">
        <f>=HYPERLINK("https://leilaoonline.com.br/lote/detalhe/50051", "S.REBOQUE USICAMP 12,50 M, ANO 2009, FR164069, UND JATAÍ")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12.000,00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=HYPERLINK("https://leilaoonline.com.br/lote/detalhe/50052", "24502")</f>
      </c>
      <c r="B154" s="4" t="s">
        <f>=HYPERLINK("https://leilaoonline.com.br/lote/detalhe/50052", "S.REBOQUE USICAMP 12,50 M, ANO 2009, FR164019, UND JATAÍ")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13.500,00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=HYPERLINK("https://leilaoonline.com.br/lote/detalhe/50053", "24503")</f>
      </c>
      <c r="B155" s="4" t="s">
        <f>=HYPERLINK("https://leilaoonline.com.br/lote/detalhe/50053", "S.REBOQUE USICAMP 12,50 M, ANO 2009, FR164015, UND JATAÍ")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12.000,00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=HYPERLINK("https://leilaoonline.com.br/lote/detalhe/50054", "24504")</f>
      </c>
      <c r="B156" s="4" t="s">
        <f>=HYPERLINK("https://leilaoonline.com.br/lote/detalhe/50054", "S.REBOQUE USICAMP 12,50 M, ANO 2009, FR164041, UND JATAÍ")</f>
      </c>
      <c r="C156" s="4" t="inlineStr">
        <is>
          <t>Não vendido</t>
        </is>
      </c>
      <c r="D156" s="4" t="inlineStr">
        <is>
          <t>4</t>
        </is>
      </c>
      <c r="E156" s="5" t="inlineStr">
        <is>
          <t>13.500,00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=HYPERLINK("https://leilaoonline.com.br/lote/detalhe/50055", "24505")</f>
      </c>
      <c r="B157" s="4" t="s">
        <f>=HYPERLINK("https://leilaoonline.com.br/lote/detalhe/50055", "S.REBOQUE USICAMP 12,50 M, ANO 2009, FR164025, UND JATAÍ")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=HYPERLINK("https://leilaoonline.com.br/lote/detalhe/50065", "24506")</f>
      </c>
      <c r="B158" s="4" t="s">
        <f>=HYPERLINK("https://leilaoonline.com.br/lote/detalhe/50065", "REBOQUE 4E R/RANDONSP RQ CA 12,5M, ANO 2010 FR121471, UND JATAÍ")</f>
      </c>
      <c r="C158" s="4" t="inlineStr">
        <is>
          <t>Não vendido</t>
        </is>
      </c>
      <c r="D158" s="4" t="inlineStr">
        <is>
          <t>31</t>
        </is>
      </c>
      <c r="E158" s="5" t="inlineStr">
        <is>
          <t>27.000,00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=HYPERLINK("https://leilaoonline.com.br/lote/detalhe/50066", "24507")</f>
      </c>
      <c r="B159" s="4" t="s">
        <f>=HYPERLINK("https://leilaoonline.com.br/lote/detalhe/50066", "REBOQUE 4E R/RANDONSP RQ CA 12,5M, ANO 2010, FR121473, UND JATAÍ")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27.000,00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=HYPERLINK("https://leilaoonline.com.br/lote/detalhe/50067", "24508")</f>
      </c>
      <c r="B160" s="4" t="s">
        <f>=HYPERLINK("https://leilaoonline.com.br/lote/detalhe/50067", "REBOQUE 4E R/RANDONSP RQ CA 12,5M, ANO 2010, FR121476, UND JATAÍ")</f>
      </c>
      <c r="C160" s="4" t="inlineStr">
        <is>
          <t>Não vendido</t>
        </is>
      </c>
      <c r="D160" s="4" t="inlineStr">
        <is>
          <t>16</t>
        </is>
      </c>
      <c r="E160" s="5" t="inlineStr">
        <is>
          <t>18.000,00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=HYPERLINK("https://leilaoonline.com.br/lote/detalhe/50068", "24509")</f>
      </c>
      <c r="B161" s="4" t="s">
        <f>=HYPERLINK("https://leilaoonline.com.br/lote/detalhe/50068", "S. REBOQUE SR/USICAMP SRCP E2 10000 12,50 M, ANO 2009, FR164022, UND JATAÍ")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=HYPERLINK("https://leilaoonline.com.br/lote/detalhe/50069", "24510")</f>
      </c>
      <c r="B162" s="4" t="s">
        <f>=HYPERLINK("https://leilaoonline.com.br/lote/detalhe/50069", "S. REBOQUE SR/USICAMP SRCP E2 10000 12,50 M, ANO 2009, FR164024, UND JATAÍ")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=HYPERLINK("https://leilaoonline.com.br/lote/detalhe/50070", "24511")</f>
      </c>
      <c r="B163" s="4" t="s">
        <f>=HYPERLINK("https://leilaoonline.com.br/lote/detalhe/50070", "S. REBOQUE SR/USICAMP SRCP E2 10000 12,50 M, ANO 2009, FR164054, UND JATAÍ")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10.500,00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=HYPERLINK("https://leilaoonline.com.br/lote/detalhe/50071", "24512")</f>
      </c>
      <c r="B164" s="4" t="s">
        <f>=HYPERLINK("https://leilaoonline.com.br/lote/detalhe/50071", "S. REBOQUE SR/USICAMP SRCP E2 10000 12,50 M, ANO 2009, FR164061, UND JATAÍ")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10.500,00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=HYPERLINK("https://leilaoonline.com.br/lote/detalhe/50072", "24513")</f>
      </c>
      <c r="B165" s="4" t="s">
        <f>=HYPERLINK("https://leilaoonline.com.br/lote/detalhe/50072", "S. REBOQUE SR/USICAMP SRCP E2 10000 12,50 M, ANO 2009, FR164073, UND JATAÍ")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=HYPERLINK("https://leilaoonline.com.br/lote/detalhe/50073", "24514")</f>
      </c>
      <c r="B166" s="4" t="s">
        <f>=HYPERLINK("https://leilaoonline.com.br/lote/detalhe/50073", "S. REBOQUE SR/USICAMP SRCP E2 10000 12,50 M, ANO 2009, FR164079,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=HYPERLINK("https://leilaoonline.com.br/lote/detalhe/50074", "24515")</f>
      </c>
      <c r="B167" s="4" t="s">
        <f>=HYPERLINK("https://leilaoonline.com.br/lote/detalhe/50074", "S. REBOQUE SR/USICAMP SRCP E2 10000    12,50 M, ANO 2009, FR164036, UND JATAÍ")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10.500,00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=HYPERLINK("https://leilaoonline.com.br/lote/detalhe/50075", "24516")</f>
      </c>
      <c r="B168" s="4" t="s">
        <f>=HYPERLINK("https://leilaoonline.com.br/lote/detalhe/50075", "S. REBOQUE SR/USICAMP SRCP E2 10000 12,50 M, ANO 2009, FR164085, UND JATAÍ")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=HYPERLINK("https://leilaoonline.com.br/lote/detalhe/50076", "24517")</f>
      </c>
      <c r="B169" s="4" t="s">
        <f>=HYPERLINK("https://leilaoonline.com.br/lote/detalhe/50076", "S. REBOQUE SR/USICAMP SRCP E2 10000 12,50 M, ANO 2009, FR164086, UND JATAÍ")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12.000,00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=HYPERLINK("https://leilaoonline.com.br/lote/detalhe/50077", "24518")</f>
      </c>
      <c r="B170" s="4" t="s">
        <f>=HYPERLINK("https://leilaoonline.com.br/lote/detalhe/50077", "REBOQUE 4E R/RANDONSP RQ CA 12,5M, ANO 2010/2011, FR164102, UND JATAÍ")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10.500,00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=HYPERLINK("https://leilaoonline.com.br/lote/detalhe/50078", "24519")</f>
      </c>
      <c r="B171" s="4" t="s">
        <f>=HYPERLINK("https://leilaoonline.com.br/lote/detalhe/50078", "REBOQUE 4E R/RANDONSP RQ CA 12,5M, ANO 2010/2011, FR164121, UND JATAÍ")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=HYPERLINK("https://leilaoonline.com.br/lote/detalhe/50079", "24520")</f>
      </c>
      <c r="B172" s="4" t="s">
        <f>=HYPERLINK("https://leilaoonline.com.br/lote/detalhe/50079", "DOLLY USICAMP, ANO 2009, VENDA SEM DOCUMENTO, FR164770, UND JATAÍ")</f>
      </c>
      <c r="C172" s="4" t="inlineStr">
        <is>
          <t>Não vendido</t>
        </is>
      </c>
      <c r="D172" s="4" t="inlineStr">
        <is>
          <t>8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=HYPERLINK("https://leilaoonline.com.br/lote/detalhe/50080", "24521")</f>
      </c>
      <c r="B173" s="4" t="s">
        <f>=HYPERLINK("https://leilaoonline.com.br/lote/detalhe/50080", "ARADO, FR165283, UND JATAÍ")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1.750,00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=HYPERLINK("https://leilaoonline.com.br/lote/detalhe/50081", "24522")</f>
      </c>
      <c r="B174" s="4" t="s">
        <f>=HYPERLINK("https://leilaoonline.com.br/lote/detalhe/50081", "CARRETA ABAST. BAZUCA, FR165345, UND JATAÍ")</f>
      </c>
      <c r="C174" s="4" t="inlineStr">
        <is>
          <t>Vendido</t>
        </is>
      </c>
      <c r="D174" s="4" t="inlineStr">
        <is>
          <t>12</t>
        </is>
      </c>
      <c r="E174" s="5" t="inlineStr">
        <is>
          <t>4.500,00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=HYPERLINK("https://leilaoonline.com.br/lote/detalhe/50082", "24523")</f>
      </c>
      <c r="B175" s="4" t="s">
        <f>=HYPERLINK("https://leilaoonline.com.br/lote/detalhe/50082", "2 COBRIDOR 3 Lin DMB, FR165264/FR165334, UND JATAÍ")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1.450,00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=HYPERLINK("https://leilaoonline.com.br/lote/detalhe/50083", "24524")</f>
      </c>
      <c r="B176" s="4" t="s">
        <f>=HYPERLINK("https://leilaoonline.com.br/lote/detalhe/50083", "S. REBOQUE SR/RANDONSP SRCA CA 12,50 M, ANO 2010/2011, FR164129, UND JATAÍ")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10.500,00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=HYPERLINK("https://leilaoonline.com.br/lote/detalhe/50084", "24525")</f>
      </c>
      <c r="B177" s="4" t="s">
        <f>=HYPERLINK("https://leilaoonline.com.br/lote/detalhe/50084", "REBOQUE R/SOUFER CA 4E S.ISABEL 12,5M, ANO 2012, FR164157, UND JATAÍ")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=HYPERLINK("https://leilaoonline.com.br/lote/detalhe/50085", "24526")</f>
      </c>
      <c r="B178" s="4" t="s">
        <f>=HYPERLINK("https://leilaoonline.com.br/lote/detalhe/50085", "S. REBOQUE SR/SOUFER CA 2E S.ISABEL 12,5M, ANO 2012, FR164178, UND JATAÍ")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=HYPERLINK("https://leilaoonline.com.br/lote/detalhe/50086", "24527")</f>
      </c>
      <c r="B179" s="4" t="s">
        <f>=HYPERLINK("https://leilaoonline.com.br/lote/detalhe/50086", "REBOQUE R/SOUFER CA 4E S.ISABEL 12,5M, ANO 2012, FR164187, UND JATAÍ")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=HYPERLINK("https://leilaoonline.com.br/lote/detalhe/50087", "24528")</f>
      </c>
      <c r="B180" s="4" t="s">
        <f>=HYPERLINK("https://leilaoonline.com.br/lote/detalhe/50087", "REBOQUE R/SOUFER CA 4E S.ISABEL 12,5M, ANO 2012, FR164409, UND JATAÍ")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=HYPERLINK("https://leilaoonline.com.br/lote/detalhe/50088", "24529")</f>
      </c>
      <c r="B181" s="4" t="s">
        <f>=HYPERLINK("https://leilaoonline.com.br/lote/detalhe/50088", "SUBSOLADOR Arado (Stara), FR165231, UND JATAÍ")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=HYPERLINK("https://leilaoonline.com.br/lote/detalhe/50089", "24530")</f>
      </c>
      <c r="B182" s="4" t="s">
        <f>=HYPERLINK("https://leilaoonline.com.br/lote/detalhe/50089", "DOLLY USICAMP, FR164775, UND JATAÍ - VENDA SEM DOCUMENTO")</f>
      </c>
      <c r="C182" s="4" t="inlineStr">
        <is>
          <t>Não vendido</t>
        </is>
      </c>
      <c r="D182" s="4" t="inlineStr">
        <is>
          <t>17</t>
        </is>
      </c>
      <c r="E182" s="5" t="inlineStr">
        <is>
          <t>4.150,00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=HYPERLINK("https://leilaoonline.com.br/lote/detalhe/50090", "24531")</f>
      </c>
      <c r="B183" s="4" t="s">
        <f>=HYPERLINK("https://leilaoonline.com.br/lote/detalhe/50090", "REBOQUE 4E R/RANDONSP RQ CA 12,5M, ANO 2010, FR22545, UND JATAÍ")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12.500,00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=HYPERLINK("https://leilaoonline.com.br/lote/detalhe/50091", "24532")</f>
      </c>
      <c r="B184" s="4" t="s">
        <f>=HYPERLINK("https://leilaoonline.com.br/lote/detalhe/50091", "REBOQUE 4E R/RANDONSP RQ CA 12,5M, ANO 2010, FR22546, UND JATAÍ")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13.500,00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=HYPERLINK("https://leilaoonline.com.br/lote/detalhe/50092", "24533")</f>
      </c>
      <c r="B185" s="4" t="s">
        <f>=HYPERLINK("https://leilaoonline.com.br/lote/detalhe/50092", "REBOQUE 4E R/RANDONSP RQ CA 12,5M, ANO 2010, FR22554, UND JATAÍ")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=HYPERLINK("https://leilaoonline.com.br/lote/detalhe/50093", "24534")</f>
      </c>
      <c r="B186" s="4" t="s">
        <f>=HYPERLINK("https://leilaoonline.com.br/lote/detalhe/50093", "REBOQUE 4E R/RANDONSP RQ CA 12,5M, ANO 2010, FR36253, UND JATAÍ")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11.000,00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=HYPERLINK("https://leilaoonline.com.br/lote/detalhe/50094", "24535")</f>
      </c>
      <c r="B187" s="4" t="s">
        <f>=HYPERLINK("https://leilaoonline.com.br/lote/detalhe/50094", "DOLLY USICAMP, FR164777, UND JATAÍ - VENDA SEM DOCUMENTO")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2.500,00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=HYPERLINK("https://leilaoonline.com.br/lote/detalhe/50095", "24536")</f>
      </c>
      <c r="B188" s="4" t="s">
        <f>=HYPERLINK("https://leilaoonline.com.br/lote/detalhe/50095", "REBOQUE 4E R/RANDONSP RQ CA 12,5M, ANO 2010, FR36258, UND JATAÍ")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=HYPERLINK("https://leilaoonline.com.br/lote/detalhe/50096", "24537")</f>
      </c>
      <c r="B189" s="4" t="s">
        <f>=HYPERLINK("https://leilaoonline.com.br/lote/detalhe/50096", "REBOQUE 4E R/RANDONSP RQ CA 12,5M, ANO 2010, FR36259, UND JATAÍ")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=HYPERLINK("https://leilaoonline.com.br/lote/detalhe/50097", "24538")</f>
      </c>
      <c r="B190" s="4" t="s">
        <f>=HYPERLINK("https://leilaoonline.com.br/lote/detalhe/50097", "REBOQUE 4E R/RANDONSP RQ CA 12,5M, ANO 2010, FR36262, UND JATAÍ")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17.000,00</t>
        </is>
      </c>
      <c r="F1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2026-04-19T06:26:05.00Z</dcterms:created>
  <dc:creator>Tellks Tecnologia</dc:creator>
  <cp:revision>0</cp:revision>
</cp:coreProperties>
</file>