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- 10 TRATORES - 8 CAMINHÕES - VEÍCULOS - IMPLEMENTO AGRÍCOLA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22/07/2016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=HYPERLINK("https://leilaoonline.com.br/lote/detalhe/631", "1134")</f>
      </c>
      <c r="B11" s="4" t="s">
        <f>=HYPERLINK("https://leilaoonline.com.br/lote/detalhe/631", " 3 BALANÇA TOLEDO E EQUIPAMENTO EQUIMAC COM MOTOR E FUNIL")</f>
      </c>
      <c r="C11" s="4" t="inlineStr">
        <is>
          <t>Vendido</t>
        </is>
      </c>
      <c r="D11" s="4" t="inlineStr">
        <is>
          <t>8</t>
        </is>
      </c>
      <c r="E11" s="5" t="inlineStr">
        <is>
          <t>1.400,00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=HYPERLINK("https://leilaoonline.com.br/lote/detalhe/261", "1162")</f>
      </c>
      <c r="B12" s="4" t="s">
        <f>=HYPERLINK("https://leilaoonline.com.br/lote/detalhe/261", " COFRE")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=HYPERLINK("https://leilaoonline.com.br/lote/detalhe/255", "1262")</f>
      </c>
      <c r="B13" s="4" t="s">
        <f>=HYPERLINK("https://leilaoonline.com.br/lote/detalhe/255", " 10 TANQUE DE COLHEDORAS, SEM Nº FROTA  ")</f>
      </c>
      <c r="C13" s="4" t="inlineStr">
        <is>
          <t>Vendido</t>
        </is>
      </c>
      <c r="D13" s="4" t="inlineStr">
        <is>
          <t>1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=HYPERLINK("https://leilaoonline.com.br/lote/detalhe/259", "1272")</f>
      </c>
      <c r="B14" s="4" t="s">
        <f>=HYPERLINK("https://leilaoonline.com.br/lote/detalhe/259", " 2 CARROCERIA 1 CANA INTEIRA E 1 CANA PICADA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=HYPERLINK("https://leilaoonline.com.br/lote/detalhe/628", "1278")</f>
      </c>
      <c r="B15" s="4" t="s">
        <f>=HYPERLINK("https://leilaoonline.com.br/lote/detalhe/628", " GUINCHO DE ARRASTO")</f>
      </c>
      <c r="C15" s="4" t="inlineStr">
        <is>
          <t>Vendido</t>
        </is>
      </c>
      <c r="D15" s="4" t="inlineStr">
        <is>
          <t>19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=HYPERLINK("https://leilaoonline.com.br/lote/detalhe/629", "1279")</f>
      </c>
      <c r="B16" s="4" t="s">
        <f>=HYPERLINK("https://leilaoonline.com.br/lote/detalhe/629", " PICADOR/NIVELADOR (SEM OS 2 MANCAIS)")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=HYPERLINK("https://leilaoonline.com.br/lote/detalhe/632", "1280")</f>
      </c>
      <c r="B17" s="4" t="s">
        <f>=HYPERLINK("https://leilaoonline.com.br/lote/detalhe/632", " PORTÃO DE CORRER 6X2 MED APROX.")</f>
      </c>
      <c r="C17" s="4" t="inlineStr">
        <is>
          <t>Vendido</t>
        </is>
      </c>
      <c r="D17" s="4" t="inlineStr">
        <is>
          <t>7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=HYPERLINK("https://leilaoonline.com.br/lote/detalhe/636", "1281")</f>
      </c>
      <c r="B18" s="4" t="s">
        <f>=HYPERLINK("https://leilaoonline.com.br/lote/detalhe/636", " 2 ESTEIRA 6 MTS APROX. IMOB. 216494, 216495")</f>
      </c>
      <c r="C18" s="4" t="inlineStr">
        <is>
          <t>Vendido</t>
        </is>
      </c>
      <c r="D18" s="4" t="inlineStr">
        <is>
          <t>17</t>
        </is>
      </c>
      <c r="E18" s="5" t="inlineStr">
        <is>
          <t>2.950,00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=HYPERLINK("https://leilaoonline.com.br/lote/detalhe/634", "1282")</f>
      </c>
      <c r="B19" s="4" t="s">
        <f>=HYPERLINK("https://leilaoonline.com.br/lote/detalhe/634", " 2 ESTEIRA 1 DE 15 MTS IMOB. 216493 E 1 8MTS IMOB 208834 MED. APROX.")</f>
      </c>
      <c r="C19" s="4" t="inlineStr">
        <is>
          <t>Vendido</t>
        </is>
      </c>
      <c r="D19" s="4" t="inlineStr">
        <is>
          <t>34</t>
        </is>
      </c>
      <c r="E19" s="5" t="inlineStr">
        <is>
          <t>5.500,00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=HYPERLINK("https://leilaoonline.com.br/lote/detalhe/633", "1283")</f>
      </c>
      <c r="B20" s="4" t="s">
        <f>=HYPERLINK("https://leilaoonline.com.br/lote/detalhe/633", " 8 ESTEIRA DIVERSAS MEDIDAS")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6.250,00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=HYPERLINK("https://leilaoonline.com.br/lote/detalhe/635", "1284")</f>
      </c>
      <c r="B21" s="4" t="s">
        <f>=HYPERLINK("https://leilaoonline.com.br/lote/detalhe/635", " 1 ESTEIRA COM 20 MTS APROX. IMOB. 208825")</f>
      </c>
      <c r="C21" s="4" t="inlineStr">
        <is>
          <t>Vendido</t>
        </is>
      </c>
      <c r="D21" s="4" t="inlineStr">
        <is>
          <t>52</t>
        </is>
      </c>
      <c r="E21" s="5" t="inlineStr">
        <is>
          <t>8.200,00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=HYPERLINK("https://leilaoonline.com.br/lote/detalhe/637", "1285")</f>
      </c>
      <c r="B22" s="4" t="s">
        <f>=HYPERLINK("https://leilaoonline.com.br/lote/detalhe/637", " BORRACHÃO")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=HYPERLINK("https://leilaoonline.com.br/lote/detalhe/617", "2267")</f>
      </c>
      <c r="B23" s="4" t="s">
        <f>=HYPERLINK("https://leilaoonline.com.br/lote/detalhe/617", " MOTO BOMBA FR70059")</f>
      </c>
      <c r="C23" s="4" t="inlineStr">
        <is>
          <t>Vendido</t>
        </is>
      </c>
      <c r="D23" s="4" t="inlineStr">
        <is>
          <t>38</t>
        </is>
      </c>
      <c r="E23" s="5" t="inlineStr">
        <is>
          <t>5.950,00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=HYPERLINK("https://leilaoonline.com.br/lote/detalhe/618", "2268")</f>
      </c>
      <c r="B24" s="4" t="s">
        <f>=HYPERLINK("https://leilaoonline.com.br/lote/detalhe/618", " SUCATA DE IMPLEMENTO AGRICOLA FR103381-FR107850 3,5T APROX.")</f>
      </c>
      <c r="C24" s="4" t="inlineStr">
        <is>
          <t>Vendido</t>
        </is>
      </c>
      <c r="D24" s="4" t="inlineStr">
        <is>
          <t>22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=HYPERLINK("https://leilaoonline.com.br/lote/detalhe/616", "2269")</f>
      </c>
      <c r="B25" s="4" t="s">
        <f>=HYPERLINK("https://leilaoonline.com.br/lote/detalhe/616", " CARRETA COM BAÚ DE SERV DIVERSOS FR70123")</f>
      </c>
      <c r="C25" s="4" t="inlineStr">
        <is>
          <t>Vendido</t>
        </is>
      </c>
      <c r="D25" s="4" t="inlineStr">
        <is>
          <t>14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=HYPERLINK("https://leilaoonline.com.br/lote/detalhe/619", "2270")</f>
      </c>
      <c r="B26" s="4" t="s">
        <f>=HYPERLINK("https://leilaoonline.com.br/lote/detalhe/619", " IMPLEMENTO AGRICOLA ENXADA ENLEIRADEIRA DE PALHA  FR74443")</f>
      </c>
      <c r="C26" s="4" t="inlineStr">
        <is>
          <t>Vendido</t>
        </is>
      </c>
      <c r="D26" s="4" t="inlineStr">
        <is>
          <t>22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=HYPERLINK("https://leilaoonline.com.br/lote/detalhe/620", "2271")</f>
      </c>
      <c r="B27" s="4" t="s">
        <f>=HYPERLINK("https://leilaoonline.com.br/lote/detalhe/620", " BARRA DE INOX SEM USO 1/4 X 5MTS 39 UND. APROX.")</f>
      </c>
      <c r="C27" s="4" t="inlineStr">
        <is>
          <t>Vendido</t>
        </is>
      </c>
      <c r="D27" s="4" t="inlineStr">
        <is>
          <t>12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=HYPERLINK("https://leilaoonline.com.br/lote/detalhe/623", "2272")</f>
      </c>
      <c r="B28" s="4" t="s">
        <f>=HYPERLINK("https://leilaoonline.com.br/lote/detalhe/623", " ESTEIRA DE BORRACHA")</f>
      </c>
      <c r="C28" s="4" t="inlineStr">
        <is>
          <t>Vendido</t>
        </is>
      </c>
      <c r="D28" s="4" t="inlineStr">
        <is>
          <t>42</t>
        </is>
      </c>
      <c r="E28" s="5" t="inlineStr">
        <is>
          <t>2.250,00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=HYPERLINK("https://leilaoonline.com.br/lote/detalhe/622", "2273")</f>
      </c>
      <c r="B29" s="4" t="s">
        <f>=HYPERLINK("https://leilaoonline.com.br/lote/detalhe/622", " TUBOS AÇO DIVERSOS 30 UND. APROX. PESO ESTIMADO 20 T (TELAS E CURVAS NÃO FAZEM PARTE DO LOTE)")</f>
      </c>
      <c r="C29" s="4" t="inlineStr">
        <is>
          <t>Venda condicional</t>
        </is>
      </c>
      <c r="D29" s="4" t="inlineStr">
        <is>
          <t>86</t>
        </is>
      </c>
      <c r="E29" s="5" t="inlineStr">
        <is>
          <t>24.000,00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=HYPERLINK("https://leilaoonline.com.br/lote/detalhe/624", "2274")</f>
      </c>
      <c r="B30" s="4" t="s">
        <f>=HYPERLINK("https://leilaoonline.com.br/lote/detalhe/624", " CURVAS  MEDIDAS E AÇO DIVERSOS PESO ESTIMADO 20 T")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=HYPERLINK("https://leilaoonline.com.br/lote/detalhe/621", "2275")</f>
      </c>
      <c r="B31" s="4" t="s">
        <f>=HYPERLINK("https://leilaoonline.com.br/lote/detalhe/621", " 2 SUPORTE DE AÇO 1 CHAPA PESADAS E 1 PARA PERFIS METÁLICOS DIVESOS TAM. 4 T PESO ESTIMADO")</f>
      </c>
      <c r="C31" s="4" t="inlineStr">
        <is>
          <t>Vendido</t>
        </is>
      </c>
      <c r="D31" s="4" t="inlineStr">
        <is>
          <t>8</t>
        </is>
      </c>
      <c r="E31" s="5" t="inlineStr">
        <is>
          <t>1.600,00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=HYPERLINK("https://leilaoonline.com.br/lote/detalhe/625", "2276")</f>
      </c>
      <c r="B32" s="4" t="s">
        <f>=HYPERLINK("https://leilaoonline.com.br/lote/detalhe/625", " PAINEL DE TROCADOR DE CALOR ALFA LAVAL")</f>
      </c>
      <c r="C32" s="4" t="inlineStr">
        <is>
          <t>Vendido</t>
        </is>
      </c>
      <c r="D32" s="4" t="inlineStr">
        <is>
          <t>2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=HYPERLINK("https://leilaoonline.com.br/lote/detalhe/627", "2277")</f>
      </c>
      <c r="B33" s="4" t="s">
        <f>=HYPERLINK("https://leilaoonline.com.br/lote/detalhe/627", " BOMBA  A VÁCUO IMOB. 205466")</f>
      </c>
      <c r="C33" s="4" t="inlineStr">
        <is>
          <t>Vendido</t>
        </is>
      </c>
      <c r="D33" s="4" t="inlineStr">
        <is>
          <t>5</t>
        </is>
      </c>
      <c r="E33" s="5" t="inlineStr">
        <is>
          <t>1.100,00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=HYPERLINK("https://leilaoonline.com.br/lote/detalhe/626", "2278")</f>
      </c>
      <c r="B34" s="4" t="s">
        <f>=HYPERLINK("https://leilaoonline.com.br/lote/detalhe/626", " 4 MAQUINAS DE SOLDA")</f>
      </c>
      <c r="C34" s="4" t="inlineStr">
        <is>
          <t>Vendido</t>
        </is>
      </c>
      <c r="D34" s="4" t="inlineStr">
        <is>
          <t>39</t>
        </is>
      </c>
      <c r="E34" s="5" t="inlineStr">
        <is>
          <t>2.100,00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=HYPERLINK("https://leilaoonline.com.br/lote/detalhe/630", "2279")</f>
      </c>
      <c r="B35" s="4" t="s">
        <f>=HYPERLINK("https://leilaoonline.com.br/lote/detalhe/630", " LONAS DE BORRACHA (USO TANQUE DE VINHAÇA)")</f>
      </c>
      <c r="C35" s="4" t="inlineStr">
        <is>
          <t>Vendido</t>
        </is>
      </c>
      <c r="D35" s="4" t="inlineStr">
        <is>
          <t>44</t>
        </is>
      </c>
      <c r="E35" s="5" t="inlineStr">
        <is>
          <t>4.500,00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=HYPERLINK("https://leilaoonline.com.br/lote/detalhe/283", "3757")</f>
      </c>
      <c r="B36" s="4" t="s">
        <f>=HYPERLINK("https://leilaoonline.com.br/lote/detalhe/283", " 1500 APROXI.. CABOS PARA VASSOURAS")</f>
      </c>
      <c r="C36" s="4" t="inlineStr">
        <is>
          <t>Vendido</t>
        </is>
      </c>
      <c r="D36" s="4" t="inlineStr">
        <is>
          <t>8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=HYPERLINK("https://leilaoonline.com.br/lote/detalhe/262", "3761")</f>
      </c>
      <c r="B37" s="4" t="s">
        <f>=HYPERLINK("https://leilaoonline.com.br/lote/detalhe/262", " CAMINHÃO VOLKSWAGEN VW/7100")</f>
      </c>
      <c r="C37" s="4" t="inlineStr">
        <is>
          <t>Vendido</t>
        </is>
      </c>
      <c r="D37" s="4" t="inlineStr">
        <is>
          <t>29</t>
        </is>
      </c>
      <c r="E37" s="5" t="inlineStr">
        <is>
          <t>13.250,00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=HYPERLINK("https://leilaoonline.com.br/lote/detalhe/263", "3771")</f>
      </c>
      <c r="B38" s="4" t="s">
        <f>=HYPERLINK("https://leilaoonline.com.br/lote/detalhe/263", " MOTO BOMBA")</f>
      </c>
      <c r="C38" s="4" t="inlineStr">
        <is>
          <t>Venda condicional</t>
        </is>
      </c>
      <c r="D38" s="4" t="inlineStr">
        <is>
          <t>41</t>
        </is>
      </c>
      <c r="E38" s="5" t="inlineStr">
        <is>
          <t>5.500,00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=HYPERLINK("https://leilaoonline.com.br/lote/detalhe/293", "3774")</f>
      </c>
      <c r="B39" s="4" t="s">
        <f>=HYPERLINK("https://leilaoonline.com.br/lote/detalhe/293", "BOMBAS G= REGISTRADORAS")</f>
      </c>
      <c r="C39" s="4" t="inlineStr">
        <is>
          <t>Vendido</t>
        </is>
      </c>
      <c r="D39" s="4" t="inlineStr">
        <is>
          <t>2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=HYPERLINK("https://leilaoonline.com.br/lote/detalhe/593", "3778")</f>
      </c>
      <c r="B40" s="4" t="s">
        <f>=HYPERLINK("https://leilaoonline.com.br/lote/detalhe/593", " MOTORES E BLOCOS PEÇAS DIVERSAS E GERADORES SUCATEADOS, PESO ESTIMADO 8 T,")</f>
      </c>
      <c r="C40" s="4" t="inlineStr">
        <is>
          <t>Vendido</t>
        </is>
      </c>
      <c r="D40" s="4" t="inlineStr">
        <is>
          <t>29</t>
        </is>
      </c>
      <c r="E40" s="5" t="inlineStr">
        <is>
          <t>5.100,00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=HYPERLINK("https://leilaoonline.com.br/lote/detalhe/594", "3779")</f>
      </c>
      <c r="B41" s="4" t="s">
        <f>=HYPERLINK("https://leilaoonline.com.br/lote/detalhe/594", " MOTOR JOHN DEERE, CÂMBIO, REDUTOR E EIXO CARDAN")</f>
      </c>
      <c r="C41" s="4" t="inlineStr">
        <is>
          <t>Vendido</t>
        </is>
      </c>
      <c r="D41" s="4" t="inlineStr">
        <is>
          <t>21</t>
        </is>
      </c>
      <c r="E41" s="5" t="inlineStr">
        <is>
          <t>3.750,00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=HYPERLINK("https://leilaoonline.com.br/lote/detalhe/597", "3780")</f>
      </c>
      <c r="B42" s="4" t="s">
        <f>=HYPERLINK("https://leilaoonline.com.br/lote/detalhe/597", " 3 GERADORES")</f>
      </c>
      <c r="C42" s="4" t="inlineStr">
        <is>
          <t>Vendido</t>
        </is>
      </c>
      <c r="D42" s="4" t="inlineStr">
        <is>
          <t>27</t>
        </is>
      </c>
      <c r="E42" s="5" t="inlineStr">
        <is>
          <t>1.450,00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=HYPERLINK("https://leilaoonline.com.br/lote/detalhe/596", "3781")</f>
      </c>
      <c r="B43" s="4" t="s">
        <f>=HYPERLINK("https://leilaoonline.com.br/lote/detalhe/596", " SUCATA DE IMPLEMENTO AGRÍCOLA FR48270,103470,103469")</f>
      </c>
      <c r="C43" s="4" t="inlineStr">
        <is>
          <t>Vendido</t>
        </is>
      </c>
      <c r="D43" s="4" t="inlineStr">
        <is>
          <t>31</t>
        </is>
      </c>
      <c r="E43" s="5" t="inlineStr">
        <is>
          <t>1.600,00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=HYPERLINK("https://leilaoonline.com.br/lote/detalhe/595", "3782")</f>
      </c>
      <c r="B44" s="4" t="s">
        <f>=HYPERLINK("https://leilaoonline.com.br/lote/detalhe/595", " 4 CABINES DMB")</f>
      </c>
      <c r="C44" s="4" t="inlineStr">
        <is>
          <t>Vendido</t>
        </is>
      </c>
      <c r="D44" s="4" t="inlineStr">
        <is>
          <t>9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=HYPERLINK("https://leilaoonline.com.br/lote/detalhe/598", "3783")</f>
      </c>
      <c r="B45" s="4" t="s">
        <f>=HYPERLINK("https://leilaoonline.com.br/lote/detalhe/598", " CARRETA DE TORTA SOLLUS FR103635")</f>
      </c>
      <c r="C45" s="4" t="inlineStr">
        <is>
          <t>Vendido</t>
        </is>
      </c>
      <c r="D45" s="4" t="inlineStr">
        <is>
          <t>19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=HYPERLINK("https://leilaoonline.com.br/lote/detalhe/600", "3784")</f>
      </c>
      <c r="B46" s="4" t="s">
        <f>=HYPERLINK("https://leilaoonline.com.br/lote/detalhe/600", " CAMINHÃO VOLVO FR97206 C/TANQUE FR98546 ")</f>
      </c>
      <c r="C46" s="4" t="inlineStr">
        <is>
          <t>Vendido</t>
        </is>
      </c>
      <c r="D46" s="4" t="inlineStr">
        <is>
          <t>50</t>
        </is>
      </c>
      <c r="E46" s="5" t="inlineStr">
        <is>
          <t>35.500,00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=HYPERLINK("https://leilaoonline.com.br/lote/detalhe/601", "3785")</f>
      </c>
      <c r="B47" s="4" t="s">
        <f>=HYPERLINK("https://leilaoonline.com.br/lote/detalhe/601", " EMPACOTADEIRA Nº 13 ")</f>
      </c>
      <c r="C47" s="4" t="inlineStr">
        <is>
          <t>Vendido</t>
        </is>
      </c>
      <c r="D47" s="4" t="inlineStr">
        <is>
          <t>3</t>
        </is>
      </c>
      <c r="E47" s="5" t="inlineStr">
        <is>
          <t>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=HYPERLINK("https://leilaoonline.com.br/lote/detalhe/603", "3786")</f>
      </c>
      <c r="B48" s="4" t="s">
        <f>=HYPERLINK("https://leilaoonline.com.br/lote/detalhe/603", " ENSACADEIRA DE VALVÚLA MANUAL")</f>
      </c>
      <c r="C48" s="4" t="inlineStr">
        <is>
          <t>Vendido</t>
        </is>
      </c>
      <c r="D48" s="4" t="inlineStr">
        <is>
          <t>5</t>
        </is>
      </c>
      <c r="E48" s="5" t="inlineStr">
        <is>
          <t>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=HYPERLINK("https://leilaoonline.com.br/lote/detalhe/599", "3787")</f>
      </c>
      <c r="B49" s="4" t="s">
        <f>=HYPERLINK("https://leilaoonline.com.br/lote/detalhe/599", " 1 EMPACOTADEIRA PARA SACO PEQUENO E UMA CARCAÇA")</f>
      </c>
      <c r="C49" s="4" t="inlineStr">
        <is>
          <t>Vendido</t>
        </is>
      </c>
      <c r="D49" s="4" t="inlineStr">
        <is>
          <t>2</t>
        </is>
      </c>
      <c r="E49" s="5" t="inlineStr">
        <is>
          <t>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=HYPERLINK("https://leilaoonline.com.br/lote/detalhe/602", "3788")</f>
      </c>
      <c r="B50" s="4" t="s">
        <f>=HYPERLINK("https://leilaoonline.com.br/lote/detalhe/602", " CONEXÕES T GALVANIZADAS DE 6P 15 UND. APROX.")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=HYPERLINK("https://leilaoonline.com.br/lote/detalhe/604", "3789")</f>
      </c>
      <c r="B51" s="4" t="s">
        <f>=HYPERLINK("https://leilaoonline.com.br/lote/detalhe/604", " TANQUE VERTICAL DE FIBRA DE VIDRO 30000 LTS APROX.")</f>
      </c>
      <c r="C51" s="4" t="inlineStr">
        <is>
          <t>Vendido</t>
        </is>
      </c>
      <c r="D51" s="4" t="inlineStr">
        <is>
          <t>9</t>
        </is>
      </c>
      <c r="E51" s="5" t="inlineStr">
        <is>
          <t>1.950,00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=HYPERLINK("https://leilaoonline.com.br/lote/detalhe/608", "3790")</f>
      </c>
      <c r="B52" s="4" t="s">
        <f>=HYPERLINK("https://leilaoonline.com.br/lote/detalhe/608", " 5 ESTRUTURAS METÁLICAS PESO 9T APROX.")</f>
      </c>
      <c r="C52" s="4" t="inlineStr">
        <is>
          <t>Venda condicional</t>
        </is>
      </c>
      <c r="D52" s="4" t="inlineStr">
        <is>
          <t>7</t>
        </is>
      </c>
      <c r="E52" s="5" t="inlineStr">
        <is>
          <t>1.650,00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=HYPERLINK("https://leilaoonline.com.br/lote/detalhe/605", "3791")</f>
      </c>
      <c r="B53" s="4" t="s">
        <f>=HYPERLINK("https://leilaoonline.com.br/lote/detalhe/605", " CARRETA COM BAÚ (SEM DOCUMENTO)")</f>
      </c>
      <c r="C53" s="4" t="inlineStr">
        <is>
          <t>Vendido</t>
        </is>
      </c>
      <c r="D53" s="4" t="inlineStr">
        <is>
          <t>6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=HYPERLINK("https://leilaoonline.com.br/lote/detalhe/607", "3792")</f>
      </c>
      <c r="B54" s="4" t="s">
        <f>=HYPERLINK("https://leilaoonline.com.br/lote/detalhe/607", " CARRETA COM BOMBA ELÉTRICA")</f>
      </c>
      <c r="C54" s="4" t="inlineStr">
        <is>
          <t>Vendido</t>
        </is>
      </c>
      <c r="D54" s="4" t="inlineStr">
        <is>
          <t>5</t>
        </is>
      </c>
      <c r="E54" s="5" t="inlineStr">
        <is>
          <t>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=HYPERLINK("https://leilaoonline.com.br/lote/detalhe/606", "3793")</f>
      </c>
      <c r="B55" s="4" t="s">
        <f>=HYPERLINK("https://leilaoonline.com.br/lote/detalhe/606", " REDUTOR COM CABECEIRA IMOB. 72842 E EQUIPAMENTO COM ROSCA EM INOX")</f>
      </c>
      <c r="C55" s="4" t="inlineStr">
        <is>
          <t>Vendido</t>
        </is>
      </c>
      <c r="D55" s="4" t="inlineStr">
        <is>
          <t>12</t>
        </is>
      </c>
      <c r="E55" s="5" t="inlineStr">
        <is>
          <t>2.000,00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=HYPERLINK("https://leilaoonline.com.br/lote/detalhe/610", "3794")</f>
      </c>
      <c r="B56" s="4" t="s">
        <f>=HYPERLINK("https://leilaoonline.com.br/lote/detalhe/610", " REDUTOR E TURBINA IMOB. 074284")</f>
      </c>
      <c r="C56" s="4" t="inlineStr">
        <is>
          <t>Vendido</t>
        </is>
      </c>
      <c r="D56" s="4" t="inlineStr">
        <is>
          <t>28</t>
        </is>
      </c>
      <c r="E56" s="5" t="inlineStr">
        <is>
          <t>4.300,00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=HYPERLINK("https://leilaoonline.com.br/lote/detalhe/609", "3795")</f>
      </c>
      <c r="B57" s="4" t="s">
        <f>=HYPERLINK("https://leilaoonline.com.br/lote/detalhe/609", " ESTEIRA DE INOX PESO ESTIMADO 800KG")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1.600,00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=HYPERLINK("https://leilaoonline.com.br/lote/detalhe/611", "3796")</f>
      </c>
      <c r="B58" s="4" t="s">
        <f>=HYPERLINK("https://leilaoonline.com.br/lote/detalhe/611", " COLUNA DE COBRE/FERRO/AÇO INOX, (DESMONTAGEM MANUAL - NÃO SERÁ PERMITIDO USO DE MAÇARICO)")</f>
      </c>
      <c r="C58" s="4" t="inlineStr">
        <is>
          <t>Venda condicional</t>
        </is>
      </c>
      <c r="D58" s="4" t="inlineStr">
        <is>
          <t>20</t>
        </is>
      </c>
      <c r="E58" s="5" t="inlineStr">
        <is>
          <t>6.500,00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=HYPERLINK("https://leilaoonline.com.br/lote/detalhe/68", "3801")</f>
      </c>
      <c r="B59" s="4" t="s">
        <f>=HYPERLINK("https://leilaoonline.com.br/lote/detalhe/68", "24 ACOPLAMENTO - ")</f>
      </c>
      <c r="C59" s="4" t="inlineStr">
        <is>
          <t>Vendido</t>
        </is>
      </c>
      <c r="D59" s="4" t="inlineStr">
        <is>
          <t>9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=HYPERLINK("https://leilaoonline.com.br/lote/detalhe/69", "3802")</f>
      </c>
      <c r="B60" s="4" t="s">
        <f>=HYPERLINK("https://leilaoonline.com.br/lote/detalhe/69", "TALISCA 230 PEÇAS (SEM USO) ")</f>
      </c>
      <c r="C60" s="4" t="inlineStr">
        <is>
          <t>Não vendido</t>
        </is>
      </c>
      <c r="D60" s="4" t="inlineStr">
        <is>
          <t>15</t>
        </is>
      </c>
      <c r="E60" s="5" t="inlineStr">
        <is>
          <t>1.800,00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=HYPERLINK("https://leilaoonline.com.br/lote/detalhe/614", "3803")</f>
      </c>
      <c r="B61" s="4" t="s">
        <f>=HYPERLINK("https://leilaoonline.com.br/lote/detalhe/614", " 3 TRANSPORTADORES VIBRATÓRIO 8 T  APROX.")</f>
      </c>
      <c r="C61" s="4" t="inlineStr">
        <is>
          <t>Venda condicional</t>
        </is>
      </c>
      <c r="D61" s="4" t="inlineStr">
        <is>
          <t>7</t>
        </is>
      </c>
      <c r="E61" s="5" t="inlineStr">
        <is>
          <t>1.650,00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=HYPERLINK("https://leilaoonline.com.br/lote/detalhe/615", "3804")</f>
      </c>
      <c r="B62" s="4" t="s">
        <f>=HYPERLINK("https://leilaoonline.com.br/lote/detalhe/615", " 3 CABINES DE FIBRA")</f>
      </c>
      <c r="C62" s="4" t="inlineStr">
        <is>
          <t>Vendido</t>
        </is>
      </c>
      <c r="D62" s="4" t="inlineStr">
        <is>
          <t>1</t>
        </is>
      </c>
      <c r="E62" s="5" t="inlineStr">
        <is>
          <t>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=HYPERLINK("https://leilaoonline.com.br/lote/detalhe/612", "3805")</f>
      </c>
      <c r="B63" s="4" t="s">
        <f>=HYPERLINK("https://leilaoonline.com.br/lote/detalhe/612", " TANQUE HORIZONTAL 20000 LTS APROX.")</f>
      </c>
      <c r="C63" s="4" t="inlineStr">
        <is>
          <t>Vendido</t>
        </is>
      </c>
      <c r="D63" s="4" t="inlineStr">
        <is>
          <t>9</t>
        </is>
      </c>
      <c r="E63" s="5" t="inlineStr">
        <is>
          <t>1.550,00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=HYPERLINK("https://leilaoonline.com.br/lote/detalhe/613", "3806")</f>
      </c>
      <c r="B64" s="4" t="s">
        <f>=HYPERLINK("https://leilaoonline.com.br/lote/detalhe/613", " TANQUE HORIZONTAL 20000 LTS APROX.")</f>
      </c>
      <c r="C64" s="4" t="inlineStr">
        <is>
          <t>Vendido</t>
        </is>
      </c>
      <c r="D64" s="4" t="inlineStr">
        <is>
          <t>10</t>
        </is>
      </c>
      <c r="E64" s="5" t="inlineStr">
        <is>
          <t>1.700,00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=HYPERLINK("https://leilaoonline.com.br/lote/detalhe/250", "4427")</f>
      </c>
      <c r="B65" s="4" t="s">
        <f>=HYPERLINK("https://leilaoonline.com.br/lote/detalhe/250", " REBOQUE RODOVIARIA 7,60M, ANO 1987, ATIVO50296, IMOB.157947, FR56070,     ")</f>
      </c>
      <c r="C65" s="4" t="inlineStr">
        <is>
          <t>Venda condicional</t>
        </is>
      </c>
      <c r="D65" s="4" t="inlineStr">
        <is>
          <t>3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=HYPERLINK("https://leilaoonline.com.br/lote/detalhe/280", "4433")</f>
      </c>
      <c r="B66" s="4" t="s">
        <f>=HYPERLINK("https://leilaoonline.com.br/lote/detalhe/280", " TRANSBORDO CIVEMASA SMR 10 T, ANO 2006, ATIVO 22713, IMOB. 94036, FR22713 ")</f>
      </c>
      <c r="C66" s="4" t="inlineStr">
        <is>
          <t>Vendido</t>
        </is>
      </c>
      <c r="D66" s="4" t="inlineStr">
        <is>
          <t>35</t>
        </is>
      </c>
      <c r="E66" s="5" t="inlineStr">
        <is>
          <t>3.800,00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=HYPERLINK("https://leilaoonline.com.br/lote/detalhe/272", "4435")</f>
      </c>
      <c r="B67" s="4" t="s">
        <f>=HYPERLINK("https://leilaoonline.com.br/lote/detalhe/272", " HIDRO ROLL METALMAG (ROLÃO), ANO 1999, ATIVO55963, IMOB.137746, FR57153 ")</f>
      </c>
      <c r="C67" s="4" t="inlineStr">
        <is>
          <t>Vendido</t>
        </is>
      </c>
      <c r="D67" s="4" t="inlineStr">
        <is>
          <t>1</t>
        </is>
      </c>
      <c r="E67" s="5" t="inlineStr">
        <is>
          <t>150,00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=HYPERLINK("https://leilaoonline.com.br/lote/detalhe/282", "4446")</f>
      </c>
      <c r="B68" s="4" t="s">
        <f>=HYPERLINK("https://leilaoonline.com.br/lote/detalhe/282", " 121 CAMAS BELICHE, 204 COLCHÃO ")</f>
      </c>
      <c r="C68" s="4" t="inlineStr">
        <is>
          <t>Não vendido</t>
        </is>
      </c>
      <c r="D68" s="4" t="inlineStr">
        <is>
          <t>14</t>
        </is>
      </c>
      <c r="E68" s="5" t="inlineStr">
        <is>
          <t>1.600,00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=HYPERLINK("https://leilaoonline.com.br/lote/detalhe/286", "4448")</f>
      </c>
      <c r="B69" s="4" t="s">
        <f>=HYPERLINK("https://leilaoonline.com.br/lote/detalhe/286", " 11 MESAS, 35 CADEIRAS  (REFEITORIO), 1 MESA ESCRITÓRIO, 1 TV 20 PANASONIC SEM TESTE")</f>
      </c>
      <c r="C69" s="4" t="inlineStr">
        <is>
          <t>Vendido</t>
        </is>
      </c>
      <c r="D69" s="4" t="inlineStr">
        <is>
          <t>9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=HYPERLINK("https://leilaoonline.com.br/lote/detalhe/253", "4449")</f>
      </c>
      <c r="B70" s="4" t="s">
        <f>=HYPERLINK("https://leilaoonline.com.br/lote/detalhe/253", " 1 CARRO TRANSP.    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=HYPERLINK("https://leilaoonline.com.br/lote/detalhe/251", "4450")</f>
      </c>
      <c r="B71" s="4" t="s">
        <f>=HYPERLINK("https://leilaoonline.com.br/lote/detalhe/251", " 2 BEBEDOURO C/BICO, C/TORNEIRA BEBEDOR (PEQUENO INOX)    ")</f>
      </c>
      <c r="C71" s="4" t="inlineStr">
        <is>
          <t>Vendido</t>
        </is>
      </c>
      <c r="D71" s="4" t="inlineStr">
        <is>
          <t>1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=HYPERLINK("https://leilaoonline.com.br/lote/detalhe/287", "4451")</f>
      </c>
      <c r="B72" s="4" t="s">
        <f>=HYPERLINK("https://leilaoonline.com.br/lote/detalhe/287", " 43 MESAS, 106  CADEIRAS DE METAL, 30 CHUVEIRO ")</f>
      </c>
      <c r="C72" s="4" t="inlineStr">
        <is>
          <t>Vendido</t>
        </is>
      </c>
      <c r="D72" s="4" t="inlineStr">
        <is>
          <t>8</t>
        </is>
      </c>
      <c r="E72" s="5" t="inlineStr">
        <is>
          <t>850,00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=HYPERLINK("https://leilaoonline.com.br/lote/detalhe/252", "4453")</f>
      </c>
      <c r="B73" s="4" t="s">
        <f>=HYPERLINK("https://leilaoonline.com.br/lote/detalhe/252", " REBOQUE RODOVIARIA 7,60M    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=HYPERLINK("https://leilaoonline.com.br/lote/detalhe/264", "4454")</f>
      </c>
      <c r="B74" s="4" t="s">
        <f>=HYPERLINK("https://leilaoonline.com.br/lote/detalhe/264", " MOTO BOMBA FORD      ")</f>
      </c>
      <c r="C74" s="4" t="inlineStr">
        <is>
          <t>Vendido</t>
        </is>
      </c>
      <c r="D74" s="4" t="inlineStr">
        <is>
          <t>14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=HYPERLINK("https://leilaoonline.com.br/lote/detalhe/274", "4457")</f>
      </c>
      <c r="B75" s="4" t="s">
        <f>=HYPERLINK("https://leilaoonline.com.br/lote/detalhe/274", " 2 EQUIP. COMBATE INCENDIO")</f>
      </c>
      <c r="C75" s="4" t="inlineStr">
        <is>
          <t>Vendido</t>
        </is>
      </c>
      <c r="D75" s="4" t="inlineStr">
        <is>
          <t>11</t>
        </is>
      </c>
      <c r="E75" s="5" t="inlineStr">
        <is>
          <t>1.300,00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=HYPERLINK("https://leilaoonline.com.br/lote/detalhe/256", "4458")</f>
      </c>
      <c r="B76" s="4" t="s">
        <f>=HYPERLINK("https://leilaoonline.com.br/lote/detalhe/256", " TANQUE ETANOL  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1.100,00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=HYPERLINK("https://leilaoonline.com.br/lote/detalhe/70", "5276")</f>
      </c>
      <c r="B77" s="4" t="s">
        <f>=HYPERLINK("https://leilaoonline.com.br/lote/detalhe/70", "4 MOTORES - 4 BOMBAS  1 MARCA MAUSA - 4 VARIADORES E OUTROS ")</f>
      </c>
      <c r="C77" s="4" t="inlineStr">
        <is>
          <t>Vendido</t>
        </is>
      </c>
      <c r="D77" s="4" t="inlineStr">
        <is>
          <t>13</t>
        </is>
      </c>
      <c r="E77" s="5" t="inlineStr">
        <is>
          <t>2.350,00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=HYPERLINK("https://leilaoonline.com.br/lote/detalhe/71", "5277")</f>
      </c>
      <c r="B78" s="4" t="s">
        <f>=HYPERLINK("https://leilaoonline.com.br/lote/detalhe/71", "REDUTOR DE VELOCIDADE ")</f>
      </c>
      <c r="C78" s="4" t="inlineStr">
        <is>
          <t>Vendido</t>
        </is>
      </c>
      <c r="D78" s="4" t="inlineStr">
        <is>
          <t>35</t>
        </is>
      </c>
      <c r="E78" s="5" t="inlineStr">
        <is>
          <t>6.100,00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=HYPERLINK("https://leilaoonline.com.br/lote/detalhe/257", "5331")</f>
      </c>
      <c r="B79" s="4" t="s">
        <f>=HYPERLINK("https://leilaoonline.com.br/lote/detalhe/257", " 10 MESAS, 19 CADEIRAS, TV CCE 20 SEM TESTE")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=HYPERLINK("https://leilaoonline.com.br/lote/detalhe/277", "5355")</f>
      </c>
      <c r="B80" s="4" t="s">
        <f>=HYPERLINK("https://leilaoonline.com.br/lote/detalhe/277", " 7 CAMAS, 7 COLCHÕES, 1 CRIADO E 1 MAQUINA DE ESCREVER ELÉTRICA")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=HYPERLINK("https://leilaoonline.com.br/lote/detalhe/72", "5357")</f>
      </c>
      <c r="B81" s="4" t="s">
        <f>=HYPERLINK("https://leilaoonline.com.br/lote/detalhe/72", "06 CILINDROS  ")</f>
      </c>
      <c r="C81" s="4" t="inlineStr">
        <is>
          <t>Vendido</t>
        </is>
      </c>
      <c r="D81" s="4" t="inlineStr">
        <is>
          <t>8</t>
        </is>
      </c>
      <c r="E81" s="5" t="inlineStr">
        <is>
          <t>550,00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=HYPERLINK("https://leilaoonline.com.br/lote/detalhe/646", "5358")</f>
      </c>
      <c r="B82" s="4" t="s">
        <f>=HYPERLINK("https://leilaoonline.com.br/lote/detalhe/646", " QUEBRA LOMBO FR122261")</f>
      </c>
      <c r="C82" s="4" t="inlineStr">
        <is>
          <t>Vendido</t>
        </is>
      </c>
      <c r="D82" s="4" t="inlineStr">
        <is>
          <t>3</t>
        </is>
      </c>
      <c r="E82" s="5" t="inlineStr">
        <is>
          <t>1.300,00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=HYPERLINK("https://leilaoonline.com.br/lote/detalhe/647", "5359")</f>
      </c>
      <c r="B83" s="4" t="s">
        <f>=HYPERLINK("https://leilaoonline.com.br/lote/detalhe/647", " QUEBRA LOMBO FR122069")</f>
      </c>
      <c r="C83" s="4" t="inlineStr">
        <is>
          <t>Vendido</t>
        </is>
      </c>
      <c r="D83" s="4" t="inlineStr">
        <is>
          <t>5</t>
        </is>
      </c>
      <c r="E83" s="5" t="inlineStr">
        <is>
          <t>1.150,00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=HYPERLINK("https://leilaoonline.com.br/lote/detalhe/649", "5360")</f>
      </c>
      <c r="B84" s="4" t="s">
        <f>=HYPERLINK("https://leilaoonline.com.br/lote/detalhe/649", " QUEBRA LOMBO FR122724")</f>
      </c>
      <c r="C84" s="4" t="inlineStr">
        <is>
          <t>Vendido</t>
        </is>
      </c>
      <c r="D84" s="4" t="inlineStr">
        <is>
          <t>5</t>
        </is>
      </c>
      <c r="E84" s="5" t="inlineStr">
        <is>
          <t>1.150,00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=HYPERLINK("https://leilaoonline.com.br/lote/detalhe/648", "5361")</f>
      </c>
      <c r="B85" s="4" t="s">
        <f>=HYPERLINK("https://leilaoonline.com.br/lote/detalhe/648", " CULTIVADOR FR134040")</f>
      </c>
      <c r="C85" s="4" t="inlineStr">
        <is>
          <t>Vendido</t>
        </is>
      </c>
      <c r="D85" s="4" t="inlineStr">
        <is>
          <t>19</t>
        </is>
      </c>
      <c r="E85" s="5" t="inlineStr">
        <is>
          <t>2.200,00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=HYPERLINK("https://leilaoonline.com.br/lote/detalhe/489", "5363")</f>
      </c>
      <c r="B86" s="4" t="s">
        <f>=HYPERLINK("https://leilaoonline.com.br/lote/detalhe/489", " GRADE PESADA DESMONTADA D6, FR122768 - ")</f>
      </c>
      <c r="C86" s="4" t="inlineStr">
        <is>
          <t>Vendido</t>
        </is>
      </c>
      <c r="D86" s="4" t="inlineStr">
        <is>
          <t>43</t>
        </is>
      </c>
      <c r="E86" s="5" t="inlineStr">
        <is>
          <t>7.000,00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=HYPERLINK("https://leilaoonline.com.br/lote/detalhe/487", "5364")</f>
      </c>
      <c r="B87" s="4" t="s">
        <f>=HYPERLINK("https://leilaoonline.com.br/lote/detalhe/487", " GRADE PESADA  D6, FR122767 - ")</f>
      </c>
      <c r="C87" s="4" t="inlineStr">
        <is>
          <t>Vendido</t>
        </is>
      </c>
      <c r="D87" s="4" t="inlineStr">
        <is>
          <t>40</t>
        </is>
      </c>
      <c r="E87" s="5" t="inlineStr">
        <is>
          <t>8.800,00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=HYPERLINK("https://leilaoonline.com.br/lote/detalhe/485", "5365")</f>
      </c>
      <c r="B88" s="4" t="s">
        <f>=HYPERLINK("https://leilaoonline.com.br/lote/detalhe/485", " 2 BITORNEIRAS S/FR, 1 ALENHADEIRA, ATIVO 135103  FR122585 - ")</f>
      </c>
      <c r="C88" s="4" t="inlineStr">
        <is>
          <t>Vendido</t>
        </is>
      </c>
      <c r="D88" s="4" t="inlineStr">
        <is>
          <t>17</t>
        </is>
      </c>
      <c r="E88" s="5" t="inlineStr">
        <is>
          <t>1.900,00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=HYPERLINK("https://leilaoonline.com.br/lote/detalhe/490", "5366")</f>
      </c>
      <c r="B89" s="4" t="s">
        <f>=HYPERLINK("https://leilaoonline.com.br/lote/detalhe/490", " PNEUS E PARTES DE IMPLEMENTOS, S/FR - ")</f>
      </c>
      <c r="C89" s="4" t="inlineStr">
        <is>
          <t>Vendido</t>
        </is>
      </c>
      <c r="D89" s="4" t="inlineStr">
        <is>
          <t>9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=HYPERLINK("https://leilaoonline.com.br/lote/detalhe/493", "5367")</f>
      </c>
      <c r="B90" s="4" t="s">
        <f>=HYPERLINK("https://leilaoonline.com.br/lote/detalhe/493", " 1 ANCINHO E 1  U PARA DC, FR122095 - ")</f>
      </c>
      <c r="C90" s="4" t="inlineStr">
        <is>
          <t>Vendido</t>
        </is>
      </c>
      <c r="D90" s="4" t="inlineStr">
        <is>
          <t>43</t>
        </is>
      </c>
      <c r="E90" s="5" t="inlineStr">
        <is>
          <t>4.500,00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=HYPERLINK("https://leilaoonline.com.br/lote/detalhe/652", "5368")</f>
      </c>
      <c r="B91" s="4" t="s">
        <f>=HYPERLINK("https://leilaoonline.com.br/lote/detalhe/652", " CARRETA COM TANQUE 20000 LTS APROX. 122076")</f>
      </c>
      <c r="C91" s="4" t="inlineStr">
        <is>
          <t>Vendido</t>
        </is>
      </c>
      <c r="D91" s="4" t="inlineStr">
        <is>
          <t>32</t>
        </is>
      </c>
      <c r="E91" s="5" t="inlineStr">
        <is>
          <t>3.500,00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=HYPERLINK("https://leilaoonline.com.br/lote/detalhe/651", "5369")</f>
      </c>
      <c r="B92" s="4" t="s">
        <f>=HYPERLINK("https://leilaoonline.com.br/lote/detalhe/651", " 4 CABINES DMB")</f>
      </c>
      <c r="C92" s="4" t="inlineStr">
        <is>
          <t>Vendido</t>
        </is>
      </c>
      <c r="D92" s="4" t="inlineStr">
        <is>
          <t>5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=HYPERLINK("https://leilaoonline.com.br/lote/detalhe/496", "5370")</f>
      </c>
      <c r="B93" s="4" t="s">
        <f>=HYPERLINK("https://leilaoonline.com.br/lote/detalhe/496", " CHASSI COM  CARROCERIA MULTI EIXO   ATIVO 52887, FR2805, (SEM DOCUMENTO)- ")</f>
      </c>
      <c r="C93" s="4" t="inlineStr">
        <is>
          <t>Vendido</t>
        </is>
      </c>
      <c r="D93" s="4" t="inlineStr">
        <is>
          <t>39</t>
        </is>
      </c>
      <c r="E93" s="5" t="inlineStr">
        <is>
          <t>6.250,00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=HYPERLINK("https://leilaoonline.com.br/lote/detalhe/653", "5371")</f>
      </c>
      <c r="B94" s="4" t="s">
        <f>=HYPERLINK("https://leilaoonline.com.br/lote/detalhe/653", " CARRETA SERVIÇOS DIVERSOS IMOB.056238")</f>
      </c>
      <c r="C94" s="4" t="inlineStr">
        <is>
          <t>Vendido</t>
        </is>
      </c>
      <c r="D94" s="4" t="inlineStr">
        <is>
          <t>18</t>
        </is>
      </c>
      <c r="E94" s="5" t="inlineStr">
        <is>
          <t>2.900,00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=HYPERLINK("https://leilaoonline.com.br/lote/detalhe/494", "5372")</f>
      </c>
      <c r="B95" s="4" t="s">
        <f>=HYPERLINK("https://leilaoonline.com.br/lote/detalhe/494", " CHASSI COM CARROCERIA MULTI EIXO ATIVO 138136, FRFR4073 - ")</f>
      </c>
      <c r="C95" s="4" t="inlineStr">
        <is>
          <t>Vendido</t>
        </is>
      </c>
      <c r="D95" s="4" t="inlineStr">
        <is>
          <t>24</t>
        </is>
      </c>
      <c r="E95" s="5" t="inlineStr">
        <is>
          <t>4.000,00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=HYPERLINK("https://leilaoonline.com.br/lote/detalhe/495", "5373")</f>
      </c>
      <c r="B96" s="4" t="s">
        <f>=HYPERLINK("https://leilaoonline.com.br/lote/detalhe/495", " SUBSOLADOR PARA D6, FR122888 - ")</f>
      </c>
      <c r="C96" s="4" t="inlineStr">
        <is>
          <t>Vendido</t>
        </is>
      </c>
      <c r="D96" s="4" t="inlineStr">
        <is>
          <t>35</t>
        </is>
      </c>
      <c r="E96" s="5" t="inlineStr">
        <is>
          <t>5.800,00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=HYPERLINK("https://leilaoonline.com.br/lote/detalhe/491", "5374")</f>
      </c>
      <c r="B97" s="4" t="s">
        <f>=HYPERLINK("https://leilaoonline.com.br/lote/detalhe/491", " 30 COBRIDOR (PARTES DIVERSAS) NºS FR122009,122120,122123,122533,122542,122552,122888, FR 122050, FR2812, FR2220, FR2434, FR2281,FR2265, FR2632,FR2430, FR12251, FR2866, FR2975 ")</f>
      </c>
      <c r="C97" s="4" t="inlineStr">
        <is>
          <t>Vendido</t>
        </is>
      </c>
      <c r="D97" s="4" t="inlineStr">
        <is>
          <t>38</t>
        </is>
      </c>
      <c r="E97" s="5" t="inlineStr">
        <is>
          <t>6.600,00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=HYPERLINK("https://leilaoonline.com.br/lote/detalhe/654", "5375")</f>
      </c>
      <c r="B98" s="4" t="s">
        <f>=HYPERLINK("https://leilaoonline.com.br/lote/detalhe/654", " 7 RASTELOS COR VERDE")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=HYPERLINK("https://leilaoonline.com.br/lote/detalhe/656", "5376")</f>
      </c>
      <c r="B99" s="4" t="s">
        <f>=HYPERLINK("https://leilaoonline.com.br/lote/detalhe/656", " GRADE NIVELADORA E ARADO 3 BACIAS FR2235,2661")</f>
      </c>
      <c r="C99" s="4" t="inlineStr">
        <is>
          <t>Vendido</t>
        </is>
      </c>
      <c r="D99" s="4" t="inlineStr">
        <is>
          <t>7</t>
        </is>
      </c>
      <c r="E99" s="5" t="inlineStr">
        <is>
          <t>1.250,00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=HYPERLINK("https://leilaoonline.com.br/lote/detalhe/492", "5378")</f>
      </c>
      <c r="B100" s="4" t="s">
        <f>=HYPERLINK("https://leilaoonline.com.br/lote/detalhe/492", " REB. FNV 7,60M CANA INT; ANO 1992 FR121101")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1.200,00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=HYPERLINK("https://leilaoonline.com.br/lote/detalhe/497", "5379")</f>
      </c>
      <c r="B101" s="4" t="s">
        <f>=HYPERLINK("https://leilaoonline.com.br/lote/detalhe/497", " REB. FACCHINI 7,50M CANA INT; ANO 1994 FR121153")</f>
      </c>
      <c r="C101" s="4" t="inlineStr">
        <is>
          <t>Vendido</t>
        </is>
      </c>
      <c r="D101" s="4" t="inlineStr">
        <is>
          <t>12</t>
        </is>
      </c>
      <c r="E101" s="5" t="inlineStr">
        <is>
          <t>2.100,00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=HYPERLINK("https://leilaoonline.com.br/lote/detalhe/498", "5380")</f>
      </c>
      <c r="B102" s="4" t="s">
        <f>=HYPERLINK("https://leilaoonline.com.br/lote/detalhe/498", " REB. FACCHINI 7,50M CANA INT; ANO 1995 FR121159")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=HYPERLINK("https://leilaoonline.com.br/lote/detalhe/499", "5381")</f>
      </c>
      <c r="B103" s="4" t="s">
        <f>=HYPERLINK("https://leilaoonline.com.br/lote/detalhe/499", " REB. RODOVIARIA 7,60M CANA INT; ANO 1987 FR121025")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1.200,00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=HYPERLINK("https://leilaoonline.com.br/lote/detalhe/500", "5382")</f>
      </c>
      <c r="B104" s="4" t="s">
        <f>=HYPERLINK("https://leilaoonline.com.br/lote/detalhe/500", " REB. FACCHINI 7,50M CANA INT; ANO 1994 FR121167")</f>
      </c>
      <c r="C104" s="4" t="inlineStr">
        <is>
          <t>Vendido</t>
        </is>
      </c>
      <c r="D104" s="4" t="inlineStr">
        <is>
          <t>10</t>
        </is>
      </c>
      <c r="E104" s="5" t="inlineStr">
        <is>
          <t>1.900,00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=HYPERLINK("https://leilaoonline.com.br/lote/detalhe/501", "5383")</f>
      </c>
      <c r="B105" s="4" t="s">
        <f>=HYPERLINK("https://leilaoonline.com.br/lote/detalhe/501", " REB. FACCHINI 7,50M CANA INT; FR121171")</f>
      </c>
      <c r="C105" s="4" t="inlineStr">
        <is>
          <t>Vendido</t>
        </is>
      </c>
      <c r="D105" s="4" t="inlineStr">
        <is>
          <t>4</t>
        </is>
      </c>
      <c r="E105" s="5" t="inlineStr">
        <is>
          <t>1.300,00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=HYPERLINK("https://leilaoonline.com.br/lote/detalhe/502", "5384")</f>
      </c>
      <c r="B106" s="4" t="s">
        <f>=HYPERLINK("https://leilaoonline.com.br/lote/detalhe/502", " REB. RODOVIARIA 7,60M CANA INT; ANO 1987 FR121018")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1.200,00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=HYPERLINK("https://leilaoonline.com.br/lote/detalhe/505", "5385")</f>
      </c>
      <c r="B107" s="4" t="s">
        <f>=HYPERLINK("https://leilaoonline.com.br/lote/detalhe/505", " REB. RODOVIARIA 7,60M CANA INT; ANO 1987 FR121017")</f>
      </c>
      <c r="C107" s="4" t="inlineStr">
        <is>
          <t>Vendido</t>
        </is>
      </c>
      <c r="D107" s="4" t="inlineStr">
        <is>
          <t>7</t>
        </is>
      </c>
      <c r="E107" s="5" t="inlineStr">
        <is>
          <t>1.600,00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=HYPERLINK("https://leilaoonline.com.br/lote/detalhe/655", "5386")</f>
      </c>
      <c r="B108" s="4" t="s">
        <f>=HYPERLINK("https://leilaoonline.com.br/lote/detalhe/655", " REBOQUE COM TANQUE 12000 LTS APROX. (SEM DOCUMENTO) FR122245")</f>
      </c>
      <c r="C108" s="4" t="inlineStr">
        <is>
          <t>Vendido</t>
        </is>
      </c>
      <c r="D108" s="4" t="inlineStr">
        <is>
          <t>10</t>
        </is>
      </c>
      <c r="E108" s="5" t="inlineStr">
        <is>
          <t>3.000,00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=HYPERLINK("https://leilaoonline.com.br/lote/detalhe/657", "5387")</f>
      </c>
      <c r="B109" s="4" t="s">
        <f>=HYPERLINK("https://leilaoonline.com.br/lote/detalhe/657", " REBOQUE COM TANQUE 12000 LTS APROX. (SEM DOCUMENTO) FR 122807 IMOB 138137")</f>
      </c>
      <c r="C109" s="4" t="inlineStr">
        <is>
          <t>Vendido</t>
        </is>
      </c>
      <c r="D109" s="4" t="inlineStr">
        <is>
          <t>23</t>
        </is>
      </c>
      <c r="E109" s="5" t="inlineStr">
        <is>
          <t>6.250,00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=HYPERLINK("https://leilaoonline.com.br/lote/detalhe/658", "5388")</f>
      </c>
      <c r="B110" s="4" t="s">
        <f>=HYPERLINK("https://leilaoonline.com.br/lote/detalhe/658", " REBOQUE COM TANQUE AÇO APROX. 15000 (SEM DOCUMENTO)LTS FR122027")</f>
      </c>
      <c r="C110" s="4" t="inlineStr">
        <is>
          <t>Vendido</t>
        </is>
      </c>
      <c r="D110" s="4" t="inlineStr">
        <is>
          <t>16</t>
        </is>
      </c>
      <c r="E110" s="5" t="inlineStr">
        <is>
          <t>4.500,00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=HYPERLINK("https://leilaoonline.com.br/lote/detalhe/659", "5389")</f>
      </c>
      <c r="B111" s="4" t="s">
        <f>=HYPERLINK("https://leilaoonline.com.br/lote/detalhe/659", " 2 CARROCERIA E CARRETNHA IMOB 052054 FR 4379,FR4385")</f>
      </c>
      <c r="C111" s="4" t="inlineStr">
        <is>
          <t>Vendido</t>
        </is>
      </c>
      <c r="D111" s="4" t="inlineStr">
        <is>
          <t>16</t>
        </is>
      </c>
      <c r="E111" s="5" t="inlineStr">
        <is>
          <t>4.500,00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=HYPERLINK("https://leilaoonline.com.br/lote/detalhe/503", "5390")</f>
      </c>
      <c r="B112" s="4" t="s">
        <f>=HYPERLINK("https://leilaoonline.com.br/lote/detalhe/503", " TANQUE DE AGUA HORIZONTAL DE AÇO 25000 APROX. LTS, S/FR -  ")</f>
      </c>
      <c r="C112" s="4" t="inlineStr">
        <is>
          <t>Vendido</t>
        </is>
      </c>
      <c r="D112" s="4" t="inlineStr">
        <is>
          <t>3</t>
        </is>
      </c>
      <c r="E112" s="5" t="inlineStr">
        <is>
          <t>1.250,00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=HYPERLINK("https://leilaoonline.com.br/lote/detalhe/504", "5392")</f>
      </c>
      <c r="B113" s="4" t="s">
        <f>=HYPERLINK("https://leilaoonline.com.br/lote/detalhe/504", " REB. FNV 760 M CANA INT; ANO 1992 FR121108")</f>
      </c>
      <c r="C113" s="4" t="inlineStr">
        <is>
          <t>Vendido</t>
        </is>
      </c>
      <c r="D113" s="4" t="inlineStr">
        <is>
          <t>12</t>
        </is>
      </c>
      <c r="E113" s="5" t="inlineStr">
        <is>
          <t>2.100,00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=HYPERLINK("https://leilaoonline.com.br/lote/detalhe/507", "5393")</f>
      </c>
      <c r="B114" s="4" t="s">
        <f>=HYPERLINK("https://leilaoonline.com.br/lote/detalhe/507", " REB. RODOVIARIA 7,60M; FR121050")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1.100,00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=HYPERLINK("https://leilaoonline.com.br/lote/detalhe/508", "5394")</f>
      </c>
      <c r="B115" s="4" t="s">
        <f>=HYPERLINK("https://leilaoonline.com.br/lote/detalhe/508", " REB. FACCHINI 7,50M CANA INT; ANO 1994 FR121140")</f>
      </c>
      <c r="C115" s="4" t="inlineStr">
        <is>
          <t>Vendido</t>
        </is>
      </c>
      <c r="D115" s="4" t="inlineStr">
        <is>
          <t>11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=HYPERLINK("https://leilaoonline.com.br/lote/detalhe/510", "5395")</f>
      </c>
      <c r="B116" s="4" t="s">
        <f>=HYPERLINK("https://leilaoonline.com.br/lote/detalhe/510", " REB. RODOVIARIA 7,60M CANA INT; ANO 1988 FR121043")</f>
      </c>
      <c r="C116" s="4" t="inlineStr">
        <is>
          <t>Não vendido</t>
        </is>
      </c>
      <c r="D116" s="4" t="inlineStr">
        <is>
          <t>13</t>
        </is>
      </c>
      <c r="E116" s="5" t="inlineStr">
        <is>
          <t>2.200,00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=HYPERLINK("https://leilaoonline.com.br/lote/detalhe/511", "5396")</f>
      </c>
      <c r="B117" s="4" t="s">
        <f>=HYPERLINK("https://leilaoonline.com.br/lote/detalhe/511", " TANQUE DE INOX 5000 LTS APROX. (UTILIZADO PRODUTOS QUIMICOS), S/FR")</f>
      </c>
      <c r="C117" s="4" t="inlineStr">
        <is>
          <t>Vendido</t>
        </is>
      </c>
      <c r="D117" s="4" t="inlineStr">
        <is>
          <t>12</t>
        </is>
      </c>
      <c r="E117" s="5" t="inlineStr">
        <is>
          <t>2.200,00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=HYPERLINK("https://leilaoonline.com.br/lote/detalhe/509", "5402")</f>
      </c>
      <c r="B118" s="4" t="s">
        <f>=HYPERLINK("https://leilaoonline.com.br/lote/detalhe/509", " CARRETINHA SERV. DIVERSOS, IMOB. 052254")</f>
      </c>
      <c r="C118" s="4" t="inlineStr">
        <is>
          <t>Vendido</t>
        </is>
      </c>
      <c r="D118" s="4" t="inlineStr">
        <is>
          <t>10</t>
        </is>
      </c>
      <c r="E118" s="5" t="inlineStr">
        <is>
          <t>1.100,00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=HYPERLINK("https://leilaoonline.com.br/lote/detalhe/512", "5403")</f>
      </c>
      <c r="B119" s="4" t="s">
        <f>=HYPERLINK("https://leilaoonline.com.br/lote/detalhe/512", " CARRETINHA PARA BOBINA, IMOB. 135758, FR122801")</f>
      </c>
      <c r="C119" s="4" t="inlineStr">
        <is>
          <t>Vendido</t>
        </is>
      </c>
      <c r="D119" s="4" t="inlineStr">
        <is>
          <t>10</t>
        </is>
      </c>
      <c r="E119" s="5" t="inlineStr">
        <is>
          <t>1.100,00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=HYPERLINK("https://leilaoonline.com.br/lote/detalhe/513", "5411")</f>
      </c>
      <c r="B120" s="4" t="s">
        <f>=HYPERLINK("https://leilaoonline.com.br/lote/detalhe/513", " 4  SUCATA CARROCERIA DE CANA PICADA E INTEIRA, IMOB 052316")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=HYPERLINK("https://leilaoonline.com.br/lote/detalhe/515", "5413")</f>
      </c>
      <c r="B121" s="4" t="s">
        <f>=HYPERLINK("https://leilaoonline.com.br/lote/detalhe/515", " 2 CARRETINHA, 1 DE IRRIGAÇÃO FR122505 E 1 C/ DUAS RODAS BOMBA E MOTOR IMOB.052196, 052197")</f>
      </c>
      <c r="C121" s="4" t="inlineStr">
        <is>
          <t>Vendido</t>
        </is>
      </c>
      <c r="D121" s="4" t="inlineStr">
        <is>
          <t>4</t>
        </is>
      </c>
      <c r="E121" s="5" t="inlineStr">
        <is>
          <t>900,00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=HYPERLINK("https://leilaoonline.com.br/lote/detalhe/517", "5414")</f>
      </c>
      <c r="B122" s="4" t="s">
        <f>=HYPERLINK("https://leilaoonline.com.br/lote/detalhe/517", " CARROCERIA COMBOIO AZUL FR 4322, IMOB. 137686")</f>
      </c>
      <c r="C122" s="4" t="inlineStr">
        <is>
          <t>Vendido</t>
        </is>
      </c>
      <c r="D122" s="4" t="inlineStr">
        <is>
          <t>9</t>
        </is>
      </c>
      <c r="E122" s="5" t="inlineStr">
        <is>
          <t>2.800,00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=HYPERLINK("https://leilaoonline.com.br/lote/detalhe/516", "5415")</f>
      </c>
      <c r="B123" s="4" t="s">
        <f>=HYPERLINK("https://leilaoonline.com.br/lote/detalhe/516", " TRATOR CARREGADEIRA DE PNEUS M.F FR115154")</f>
      </c>
      <c r="C123" s="4" t="inlineStr">
        <is>
          <t>Vendido</t>
        </is>
      </c>
      <c r="D123" s="4" t="inlineStr">
        <is>
          <t>40</t>
        </is>
      </c>
      <c r="E123" s="5" t="inlineStr">
        <is>
          <t>16.500,00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=HYPERLINK("https://leilaoonline.com.br/lote/detalhe/514", "5416")</f>
      </c>
      <c r="B124" s="4" t="s">
        <f>=HYPERLINK("https://leilaoonline.com.br/lote/detalhe/514", " MOTO BOMBA C/ CARRETA FR117071 E 4 CARRINHOS PARA HIDRO HALL COM 2 RODAS, FR122103,122104,122106,122110")</f>
      </c>
      <c r="C124" s="4" t="inlineStr">
        <is>
          <t>Vendido</t>
        </is>
      </c>
      <c r="D124" s="4" t="inlineStr">
        <is>
          <t>26</t>
        </is>
      </c>
      <c r="E124" s="5" t="inlineStr">
        <is>
          <t>3.000,00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=HYPERLINK("https://leilaoonline.com.br/lote/detalhe/645", "5417")</f>
      </c>
      <c r="B125" s="4" t="s">
        <f>=HYPERLINK("https://leilaoonline.com.br/lote/detalhe/645", " PÁ CARREGADEIRA M.F 275 FR117071 ")</f>
      </c>
      <c r="C125" s="4" t="inlineStr">
        <is>
          <t>Vendido</t>
        </is>
      </c>
      <c r="D125" s="4" t="inlineStr">
        <is>
          <t>16</t>
        </is>
      </c>
      <c r="E125" s="5" t="inlineStr">
        <is>
          <t>23.000,00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=HYPERLINK("https://leilaoonline.com.br/lote/detalhe/518", "5418")</f>
      </c>
      <c r="B126" s="4" t="s">
        <f>=HYPERLINK("https://leilaoonline.com.br/lote/detalhe/518", " PÁ CARREGADEIRA CAT 966 ( PAROU FUNCIONANDO), FR116286 - ")</f>
      </c>
      <c r="C126" s="4" t="inlineStr">
        <is>
          <t>Vendido</t>
        </is>
      </c>
      <c r="D126" s="4" t="inlineStr">
        <is>
          <t>71</t>
        </is>
      </c>
      <c r="E126" s="5" t="inlineStr">
        <is>
          <t>51.000,00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=HYPERLINK("https://leilaoonline.com.br/lote/detalhe/521", "5419")</f>
      </c>
      <c r="B127" s="4" t="s">
        <f>=HYPERLINK("https://leilaoonline.com.br/lote/detalhe/521", " 4 REDUTOR MAUSA P/ CRISTALIZAÇÃO DESMONTADOS")</f>
      </c>
      <c r="C127" s="4" t="inlineStr">
        <is>
          <t>Vendido</t>
        </is>
      </c>
      <c r="D127" s="4" t="inlineStr">
        <is>
          <t>13</t>
        </is>
      </c>
      <c r="E127" s="5" t="inlineStr">
        <is>
          <t>2.550,00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=HYPERLINK("https://leilaoonline.com.br/lote/detalhe/520", "5420")</f>
      </c>
      <c r="B128" s="4" t="s">
        <f>=HYPERLINK("https://leilaoonline.com.br/lote/detalhe/520", " 1 REDUTOR PARA PICADOR DUPLO")</f>
      </c>
      <c r="C128" s="4" t="inlineStr">
        <is>
          <t>Vendido</t>
        </is>
      </c>
      <c r="D128" s="4" t="inlineStr">
        <is>
          <t>7</t>
        </is>
      </c>
      <c r="E128" s="5" t="inlineStr">
        <is>
          <t>3.250,00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=HYPERLINK("https://leilaoonline.com.br/lote/detalhe/519", "5421")</f>
      </c>
      <c r="B129" s="4" t="s">
        <f>=HYPERLINK("https://leilaoonline.com.br/lote/detalhe/519", " 1 REDUTOR MAUSA MOD. 1H 14360 ")</f>
      </c>
      <c r="C129" s="4" t="inlineStr">
        <is>
          <t>Vendido</t>
        </is>
      </c>
      <c r="D129" s="4" t="inlineStr">
        <is>
          <t>8</t>
        </is>
      </c>
      <c r="E129" s="5" t="inlineStr">
        <is>
          <t>1.800,00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=HYPERLINK("https://leilaoonline.com.br/lote/detalhe/524", "5422")</f>
      </c>
      <c r="B130" s="4" t="s">
        <f>=HYPERLINK("https://leilaoonline.com.br/lote/detalhe/524", " 1 REDUTOR MAUSA BRANCO")</f>
      </c>
      <c r="C130" s="4" t="inlineStr">
        <is>
          <t>Não vendido</t>
        </is>
      </c>
      <c r="D130" s="4" t="inlineStr">
        <is>
          <t>5</t>
        </is>
      </c>
      <c r="E130" s="5" t="inlineStr">
        <is>
          <t>1.850,00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=HYPERLINK("https://leilaoonline.com.br/lote/detalhe/522", "5423")</f>
      </c>
      <c r="B131" s="4" t="s">
        <f>=HYPERLINK("https://leilaoonline.com.br/lote/detalhe/522", " 1 REDUTOR MAUSA RELAÇÃO 1X71 AMARELO")</f>
      </c>
      <c r="C131" s="4" t="inlineStr">
        <is>
          <t>Não vendido</t>
        </is>
      </c>
      <c r="D131" s="4" t="inlineStr">
        <is>
          <t>4</t>
        </is>
      </c>
      <c r="E131" s="5" t="inlineStr">
        <is>
          <t>1.200,00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=HYPERLINK("https://leilaoonline.com.br/lote/detalhe/523", "5424")</f>
      </c>
      <c r="B132" s="4" t="s">
        <f>=HYPERLINK("https://leilaoonline.com.br/lote/detalhe/523", " 1 REDUTORES 214984")</f>
      </c>
      <c r="C132" s="4" t="inlineStr">
        <is>
          <t>Vendido</t>
        </is>
      </c>
      <c r="D132" s="4" t="inlineStr">
        <is>
          <t>10</t>
        </is>
      </c>
      <c r="E132" s="5" t="inlineStr">
        <is>
          <t>2.100,00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=HYPERLINK("https://leilaoonline.com.br/lote/detalhe/525", "5425")</f>
      </c>
      <c r="B133" s="4" t="s">
        <f>=HYPERLINK("https://leilaoonline.com.br/lote/detalhe/525", " 9 REDUTORES E 1 MOTO REDUTOR IMOB. 93492")</f>
      </c>
      <c r="C133" s="4" t="inlineStr">
        <is>
          <t>Vendido</t>
        </is>
      </c>
      <c r="D133" s="4" t="inlineStr">
        <is>
          <t>12</t>
        </is>
      </c>
      <c r="E133" s="5" t="inlineStr">
        <is>
          <t>2.400,00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=HYPERLINK("https://leilaoonline.com.br/lote/detalhe/527", "5426")</f>
      </c>
      <c r="B134" s="4" t="s">
        <f>=HYPERLINK("https://leilaoonline.com.br/lote/detalhe/527", " 16 REDUTORES, 1 MOTO REDUTOR, BALANÇA, IMOB 208913,80961,93450,214269")</f>
      </c>
      <c r="C134" s="4" t="inlineStr">
        <is>
          <t>Vendido</t>
        </is>
      </c>
      <c r="D134" s="4" t="inlineStr">
        <is>
          <t>20</t>
        </is>
      </c>
      <c r="E134" s="5" t="inlineStr">
        <is>
          <t>3.900,00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=HYPERLINK("https://leilaoonline.com.br/lote/detalhe/526", "5427")</f>
      </c>
      <c r="B135" s="4" t="s">
        <f>=HYPERLINK("https://leilaoonline.com.br/lote/detalhe/526", " 8 REDUTORES 6 PEQUENOS E 2 GRANDES E COMPONENTES MECÂNICOS IMOB. 195,720")</f>
      </c>
      <c r="C135" s="4" t="inlineStr">
        <is>
          <t>Vendido</t>
        </is>
      </c>
      <c r="D135" s="4" t="inlineStr">
        <is>
          <t>8</t>
        </is>
      </c>
      <c r="E135" s="5" t="inlineStr">
        <is>
          <t>2.100,00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=HYPERLINK("https://leilaoonline.com.br/lote/detalhe/528", "5428")</f>
      </c>
      <c r="B136" s="4" t="s">
        <f>=HYPERLINK("https://leilaoonline.com.br/lote/detalhe/528", " CARRETA C/ TANQUE APROX. 10000 LTS FR12251 E CARRETA C MOTO BOMBO FR2789")</f>
      </c>
      <c r="C136" s="4" t="inlineStr">
        <is>
          <t>Vendido</t>
        </is>
      </c>
      <c r="D136" s="4" t="inlineStr">
        <is>
          <t>15</t>
        </is>
      </c>
      <c r="E136" s="5" t="inlineStr">
        <is>
          <t>2.850,00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=HYPERLINK("https://leilaoonline.com.br/lote/detalhe/532", "5429")</f>
      </c>
      <c r="B137" s="4" t="s">
        <f>=HYPERLINK("https://leilaoonline.com.br/lote/detalhe/532", " SONDA HORIZONTAL COM MOTOR APROX. 20 CV")</f>
      </c>
      <c r="C137" s="4" t="inlineStr">
        <is>
          <t>Vendido</t>
        </is>
      </c>
      <c r="D137" s="4" t="inlineStr">
        <is>
          <t>10</t>
        </is>
      </c>
      <c r="E137" s="5" t="inlineStr">
        <is>
          <t>1.100,00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=HYPERLINK("https://leilaoonline.com.br/lote/detalhe/531", "5430")</f>
      </c>
      <c r="B138" s="4" t="s">
        <f>=HYPERLINK("https://leilaoonline.com.br/lote/detalhe/531", " 2 PENEIRAS MOLECULARES ")</f>
      </c>
      <c r="C138" s="4" t="inlineStr">
        <is>
          <t>Não vendido</t>
        </is>
      </c>
      <c r="D138" s="4" t="inlineStr">
        <is>
          <t>13</t>
        </is>
      </c>
      <c r="E138" s="5" t="inlineStr">
        <is>
          <t>1.600,00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=HYPERLINK("https://leilaoonline.com.br/lote/detalhe/529", "5431")</f>
      </c>
      <c r="B139" s="4" t="s">
        <f>=HYPERLINK("https://leilaoonline.com.br/lote/detalhe/529", " 11 RODETES SENDO 3 GRANDES E 8 PEQUENOS, 1 LUVA, 2 EIXOS, DE MOENDA E 1 EIXO COM BORRACHA, PESO APROX. 30 T (VENDA POR LOTE)")</f>
      </c>
      <c r="C139" s="4" t="inlineStr">
        <is>
          <t>Não vendido</t>
        </is>
      </c>
      <c r="D139" s="4" t="inlineStr">
        <is>
          <t>25</t>
        </is>
      </c>
      <c r="E139" s="5" t="inlineStr">
        <is>
          <t>7.750,00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=HYPERLINK("https://leilaoonline.com.br/lote/detalhe/533", "5432")</f>
      </c>
      <c r="B140" s="4" t="s">
        <f>=HYPERLINK("https://leilaoonline.com.br/lote/detalhe/533", " 7 TRANSFORMADORES DIVERSOS  6 COM Nº IMOB. 196020,214425,214426,135242,19602,214423, ")</f>
      </c>
      <c r="C140" s="4" t="inlineStr">
        <is>
          <t>Vendido</t>
        </is>
      </c>
      <c r="D140" s="4" t="inlineStr">
        <is>
          <t>16</t>
        </is>
      </c>
      <c r="E140" s="5" t="inlineStr">
        <is>
          <t>3.100,00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=HYPERLINK("https://leilaoonline.com.br/lote/detalhe/530", "5433")</f>
      </c>
      <c r="B141" s="4" t="s">
        <f>=HYPERLINK("https://leilaoonline.com.br/lote/detalhe/530", " 2 DISJUNTORES E 5 TRANSFORMADORES 1,5KVA")</f>
      </c>
      <c r="C141" s="4" t="inlineStr">
        <is>
          <t>Vendido</t>
        </is>
      </c>
      <c r="D141" s="4" t="inlineStr">
        <is>
          <t>3</t>
        </is>
      </c>
      <c r="E141" s="5" t="inlineStr">
        <is>
          <t>850,00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=HYPERLINK("https://leilaoonline.com.br/lote/detalhe/538", "5434")</f>
      </c>
      <c r="B142" s="4" t="s">
        <f>=HYPERLINK("https://leilaoonline.com.br/lote/detalhe/538", "80 MOTORES ELÉTRICOS APROX. PESO ESTIMADO 18 T (VENDA POR LOTE)")</f>
      </c>
      <c r="C142" s="4" t="inlineStr">
        <is>
          <t>Vendido</t>
        </is>
      </c>
      <c r="D142" s="4" t="inlineStr">
        <is>
          <t>67</t>
        </is>
      </c>
      <c r="E142" s="5" t="inlineStr">
        <is>
          <t>21.750,00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=HYPERLINK("https://leilaoonline.com.br/lote/detalhe/534", "5435")</f>
      </c>
      <c r="B143" s="4" t="s">
        <f>=HYPERLINK("https://leilaoonline.com.br/lote/detalhe/534", " 3 REDUTORES FALK C/ PÁS DE ALUMÍNIO, S/FR - ")</f>
      </c>
      <c r="C143" s="4" t="inlineStr">
        <is>
          <t>Vendido</t>
        </is>
      </c>
      <c r="D143" s="4" t="inlineStr">
        <is>
          <t>13</t>
        </is>
      </c>
      <c r="E143" s="5" t="inlineStr">
        <is>
          <t>2.850,00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=HYPERLINK("https://leilaoonline.com.br/lote/detalhe/537", "5436")</f>
      </c>
      <c r="B144" s="4" t="s">
        <f>=HYPERLINK("https://leilaoonline.com.br/lote/detalhe/537", " TANQUE DE FIBRA TRIGUE 20000 LTS APROX;S/FR-  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1.150,00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=HYPERLINK("https://leilaoonline.com.br/lote/detalhe/536", "5437")</f>
      </c>
      <c r="B145" s="4" t="s">
        <f>=HYPERLINK("https://leilaoonline.com.br/lote/detalhe/536", " SECADOR DE AÇÚCAR, S/FR - ")</f>
      </c>
      <c r="C145" s="4" t="inlineStr">
        <is>
          <t>Não vendido</t>
        </is>
      </c>
      <c r="D145" s="4" t="inlineStr">
        <is>
          <t>4</t>
        </is>
      </c>
      <c r="E145" s="5" t="inlineStr">
        <is>
          <t>1.000,00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=HYPERLINK("https://leilaoonline.com.br/lote/detalhe/693", "5439")</f>
      </c>
      <c r="B146" s="4" t="s">
        <f>=HYPERLINK("https://leilaoonline.com.br/lote/detalhe/693", "TUBULAÇÃO DE FIBRA/FERRO E ROLOS DE BORRACHAS, CONTENDO UM TUBO DE INOX.")</f>
      </c>
      <c r="C146" s="4" t="inlineStr">
        <is>
          <t>Vendido</t>
        </is>
      </c>
      <c r="D146" s="4" t="inlineStr">
        <is>
          <t>21</t>
        </is>
      </c>
      <c r="E146" s="5" t="inlineStr">
        <is>
          <t>3.550,00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=HYPERLINK("https://leilaoonline.com.br/lote/detalhe/267", "8241")</f>
      </c>
      <c r="B147" s="4" t="s">
        <f>=HYPERLINK("https://leilaoonline.com.br/lote/detalhe/267", " DOLLY ANTONINI")</f>
      </c>
      <c r="C147" s="4" t="inlineStr">
        <is>
          <t>Vendido</t>
        </is>
      </c>
      <c r="D147" s="4" t="inlineStr">
        <is>
          <t>9</t>
        </is>
      </c>
      <c r="E147" s="5" t="inlineStr">
        <is>
          <t>1.200,00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=HYPERLINK("https://leilaoonline.com.br/lote/detalhe/266", "8246")</f>
      </c>
      <c r="B148" s="4" t="s">
        <f>=HYPERLINK("https://leilaoonline.com.br/lote/detalhe/266", " SUCATA CARRETA DE PLANTIO")</f>
      </c>
      <c r="C148" s="4" t="inlineStr">
        <is>
          <t>Vendido</t>
        </is>
      </c>
      <c r="D148" s="4" t="inlineStr">
        <is>
          <t>12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=HYPERLINK("https://leilaoonline.com.br/lote/detalhe/258", "9136")</f>
      </c>
      <c r="B149" s="4" t="s">
        <f>=HYPERLINK("https://leilaoonline.com.br/lote/detalhe/258", " 1 COFRE")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=HYPERLINK("https://leilaoonline.com.br/lote/detalhe/260", "11401")</f>
      </c>
      <c r="B150" s="4" t="s">
        <f>=HYPERLINK("https://leilaoonline.com.br/lote/detalhe/260", " 1 MEDIDOR DE COMBUSTÍVEL")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=HYPERLINK("https://leilaoonline.com.br/lote/detalhe/265", "11402")</f>
      </c>
      <c r="B151" s="4" t="s">
        <f>=HYPERLINK("https://leilaoonline.com.br/lote/detalhe/265", " MOTO NIVELADORA 120H ANO 2000")</f>
      </c>
      <c r="C151" s="4" t="inlineStr">
        <is>
          <t>Vendido</t>
        </is>
      </c>
      <c r="D151" s="4" t="inlineStr">
        <is>
          <t>9</t>
        </is>
      </c>
      <c r="E151" s="5" t="inlineStr">
        <is>
          <t>40.000,00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=HYPERLINK("https://leilaoonline.com.br/lote/detalhe/73", "11403")</f>
      </c>
      <c r="B152" s="4" t="s">
        <f>=HYPERLINK("https://leilaoonline.com.br/lote/detalhe/73", "MOTORES ")</f>
      </c>
      <c r="C152" s="4" t="inlineStr">
        <is>
          <t>Vendido</t>
        </is>
      </c>
      <c r="D152" s="4" t="inlineStr">
        <is>
          <t>9</t>
        </is>
      </c>
      <c r="E152" s="5" t="inlineStr">
        <is>
          <t>1.100,00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=HYPERLINK("https://leilaoonline.com.br/lote/detalhe/638", "11405")</f>
      </c>
      <c r="B153" s="4" t="s">
        <f>=HYPERLINK("https://leilaoonline.com.br/lote/detalhe/638", " CAMINHÃO M.BENZ 2220 6X4")</f>
      </c>
      <c r="C153" s="4" t="inlineStr">
        <is>
          <t>Vendido</t>
        </is>
      </c>
      <c r="D153" s="4" t="inlineStr">
        <is>
          <t>38</t>
        </is>
      </c>
      <c r="E153" s="5" t="inlineStr">
        <is>
          <t>19.000,00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=HYPERLINK("https://leilaoonline.com.br/lote/detalhe/639", "11406")</f>
      </c>
      <c r="B154" s="4" t="s">
        <f>=HYPERLINK("https://leilaoonline.com.br/lote/detalhe/639", " CAMINHÃO GM D12000  FR360368, ")</f>
      </c>
      <c r="C154" s="4" t="inlineStr">
        <is>
          <t>Não vendido</t>
        </is>
      </c>
      <c r="D154" s="4" t="inlineStr">
        <is>
          <t>7</t>
        </is>
      </c>
      <c r="E154" s="5" t="inlineStr">
        <is>
          <t>9.500,00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=HYPERLINK("https://leilaoonline.com.br/lote/detalhe/642", "11407")</f>
      </c>
      <c r="B155" s="4" t="s">
        <f>=HYPERLINK("https://leilaoonline.com.br/lote/detalhe/642", " GERADOR COM TURBINA E REDUTOR MONTADO (REVISADO POUCO USO)")</f>
      </c>
      <c r="C155" s="4" t="inlineStr">
        <is>
          <t>Não vendido</t>
        </is>
      </c>
      <c r="D155" s="4" t="inlineStr">
        <is>
          <t>7</t>
        </is>
      </c>
      <c r="E155" s="5" t="inlineStr">
        <is>
          <t>31.000,00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=HYPERLINK("https://leilaoonline.com.br/lote/detalhe/640", "11409")</f>
      </c>
      <c r="B156" s="4" t="s">
        <f>=HYPERLINK("https://leilaoonline.com.br/lote/detalhe/640", " 3 MAQUINA DE SOLDA AZUL E 2 COMPRESSORES AZUL/AMARELO")</f>
      </c>
      <c r="C156" s="4" t="inlineStr">
        <is>
          <t>Vendido</t>
        </is>
      </c>
      <c r="D156" s="4" t="inlineStr">
        <is>
          <t>21</t>
        </is>
      </c>
      <c r="E156" s="5" t="inlineStr">
        <is>
          <t>3.750,00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=HYPERLINK("https://leilaoonline.com.br/lote/detalhe/643", "11410")</f>
      </c>
      <c r="B157" s="4" t="s">
        <f>=HYPERLINK("https://leilaoonline.com.br/lote/detalhe/643", " VALVULAS DIVERS. APROX. 20 PEÇAS PESOS 500KG ESTIMADO")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350,00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=HYPERLINK("https://leilaoonline.com.br/lote/detalhe/644", "11411")</f>
      </c>
      <c r="B158" s="4" t="s">
        <f>=HYPERLINK("https://leilaoonline.com.br/lote/detalhe/644", " 2 CENTRIFUGAS KUNT COM MOTOR FR140424")</f>
      </c>
      <c r="C158" s="4" t="inlineStr">
        <is>
          <t>Venda condicional</t>
        </is>
      </c>
      <c r="D158" s="4" t="inlineStr">
        <is>
          <t>3</t>
        </is>
      </c>
      <c r="E158" s="5" t="inlineStr">
        <is>
          <t>800,00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=HYPERLINK("https://leilaoonline.com.br/lote/detalhe/748", "11412")</f>
      </c>
      <c r="B159" s="4" t="s">
        <f>=HYPERLINK("https://leilaoonline.com.br/lote/detalhe/748", "CAMINHAO VOLVO MOD.  NL12 6x4, ANO 1993, FR34084, PLACA BTS3336, CHASSI 93KN5A7DOWE664202 SERÁ VENDIDO NO ESTADO EM QUE SE ENCONTRA, RETIRADA POR CONTA DO COMPRADOR LOCALIZAÇÃO: UNIDADE SERRA")</f>
      </c>
      <c r="C159" s="4" t="inlineStr">
        <is>
          <t>Não vendido</t>
        </is>
      </c>
      <c r="D159" s="4" t="inlineStr">
        <is>
          <t>33</t>
        </is>
      </c>
      <c r="E159" s="5" t="inlineStr">
        <is>
          <t>16.500,00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=HYPERLINK("https://leilaoonline.com.br/lote/detalhe/269", "12102")</f>
      </c>
      <c r="B160" s="4" t="s">
        <f>=HYPERLINK("https://leilaoonline.com.br/lote/detalhe/269", "MOTONIVELADORA CATERPILLAR CAT12H, ANO 2006, FR93316 ")</f>
      </c>
      <c r="C160" s="4" t="inlineStr">
        <is>
          <t>Vendido</t>
        </is>
      </c>
      <c r="D160" s="4" t="inlineStr">
        <is>
          <t>36</t>
        </is>
      </c>
      <c r="E160" s="5" t="inlineStr">
        <is>
          <t>106.000,00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=HYPERLINK("https://leilaoonline.com.br/lote/detalhe/541", "12104")</f>
      </c>
      <c r="B161" s="4" t="s">
        <f>=HYPERLINK("https://leilaoonline.com.br/lote/detalhe/541", "CARREGADEIRA FORD, ANO 1997 FR70683")</f>
      </c>
      <c r="C161" s="4" t="inlineStr">
        <is>
          <t>Vendido</t>
        </is>
      </c>
      <c r="D161" s="4" t="inlineStr">
        <is>
          <t>49</t>
        </is>
      </c>
      <c r="E161" s="5" t="inlineStr">
        <is>
          <t>18.500,00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=HYPERLINK("https://leilaoonline.com.br/lote/detalhe/540", "12107")</f>
      </c>
      <c r="B162" s="4" t="s">
        <f>=HYPERLINK("https://leilaoonline.com.br/lote/detalhe/540", " TRATOR M.FERGUSON 7140 4X4 RM, ANO 2010 FR93144")</f>
      </c>
      <c r="C162" s="4" t="inlineStr">
        <is>
          <t>Venda condicional</t>
        </is>
      </c>
      <c r="D162" s="4" t="inlineStr">
        <is>
          <t>101</t>
        </is>
      </c>
      <c r="E162" s="5" t="inlineStr">
        <is>
          <t>57.500,00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=HYPERLINK("https://leilaoonline.com.br/lote/detalhe/544", "12108")</f>
      </c>
      <c r="B163" s="4" t="s">
        <f>=HYPERLINK("https://leilaoonline.com.br/lote/detalhe/544", " TRATOR M.FERGUSON 7140 4X4 RM, ANO 2010 FR93140")</f>
      </c>
      <c r="C163" s="4" t="inlineStr">
        <is>
          <t>Venda condicional</t>
        </is>
      </c>
      <c r="D163" s="4" t="inlineStr">
        <is>
          <t>106</t>
        </is>
      </c>
      <c r="E163" s="5" t="inlineStr">
        <is>
          <t>60.000,00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=HYPERLINK("https://leilaoonline.com.br/lote/detalhe/543", "12109")</f>
      </c>
      <c r="B164" s="4" t="s">
        <f>=HYPERLINK("https://leilaoonline.com.br/lote/detalhe/543", " TRATOR M.FERGUSON 7140 4X4 RM, ANO 2010 FR93141")</f>
      </c>
      <c r="C164" s="4" t="inlineStr">
        <is>
          <t>Venda condicional</t>
        </is>
      </c>
      <c r="D164" s="4" t="inlineStr">
        <is>
          <t>87</t>
        </is>
      </c>
      <c r="E164" s="5" t="inlineStr">
        <is>
          <t>50.500,00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=HYPERLINK("https://leilaoonline.com.br/lote/detalhe/546", "12110")</f>
      </c>
      <c r="B165" s="4" t="s">
        <f>=HYPERLINK("https://leilaoonline.com.br/lote/detalhe/546", " TRATOR CASE MAXXUM 180 4X4, ANO 2010 FR93334")</f>
      </c>
      <c r="C165" s="4" t="inlineStr">
        <is>
          <t>Venda condicional</t>
        </is>
      </c>
      <c r="D165" s="4" t="inlineStr">
        <is>
          <t>51</t>
        </is>
      </c>
      <c r="E165" s="5" t="inlineStr">
        <is>
          <t>36.000,00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=HYPERLINK("https://leilaoonline.com.br/lote/detalhe/548", "12111")</f>
      </c>
      <c r="B166" s="4" t="s">
        <f>=HYPERLINK("https://leilaoonline.com.br/lote/detalhe/548", " ENLEIRADEIRA, ANO 2009, FR134025")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=HYPERLINK("https://leilaoonline.com.br/lote/detalhe/545", "12112")</f>
      </c>
      <c r="B167" s="4" t="s">
        <f>=HYPERLINK("https://leilaoonline.com.br/lote/detalhe/545", " TRITURADOR DE PALHA TRITON, ANO 2010 FR92758")</f>
      </c>
      <c r="C167" s="4" t="inlineStr">
        <is>
          <t>Vendido</t>
        </is>
      </c>
      <c r="D167" s="4" t="inlineStr">
        <is>
          <t>16</t>
        </is>
      </c>
      <c r="E167" s="5" t="inlineStr">
        <is>
          <t>3.250,00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=HYPERLINK("https://leilaoonline.com.br/lote/detalhe/549", "12113")</f>
      </c>
      <c r="B168" s="4" t="s">
        <f>=HYPERLINK("https://leilaoonline.com.br/lote/detalhe/549", " TRITURADOR DE PALHA TRITON, ANO 2008 FR92735")</f>
      </c>
      <c r="C168" s="4" t="inlineStr">
        <is>
          <t>Vendido</t>
        </is>
      </c>
      <c r="D168" s="4" t="inlineStr">
        <is>
          <t>12</t>
        </is>
      </c>
      <c r="E168" s="5" t="inlineStr">
        <is>
          <t>2.500,00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=HYPERLINK("https://leilaoonline.com.br/lote/detalhe/547", "12114")</f>
      </c>
      <c r="B169" s="4" t="s">
        <f>=HYPERLINK("https://leilaoonline.com.br/lote/detalhe/547", " TRITURADOR DE PALHA TRITON, ANO 2006 FR92712")</f>
      </c>
      <c r="C169" s="4" t="inlineStr">
        <is>
          <t>Vendido</t>
        </is>
      </c>
      <c r="D169" s="4" t="inlineStr">
        <is>
          <t>13</t>
        </is>
      </c>
      <c r="E169" s="5" t="inlineStr">
        <is>
          <t>2.650,00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=HYPERLINK("https://leilaoonline.com.br/lote/detalhe/550", "12115")</f>
      </c>
      <c r="B170" s="4" t="s">
        <f>=HYPERLINK("https://leilaoonline.com.br/lote/detalhe/550", " ARADO, ANO 2006 FR92688")</f>
      </c>
      <c r="C170" s="4" t="inlineStr">
        <is>
          <t>Vendido</t>
        </is>
      </c>
      <c r="D170" s="4" t="inlineStr">
        <is>
          <t>16</t>
        </is>
      </c>
      <c r="E170" s="5" t="inlineStr">
        <is>
          <t>2.650,00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=HYPERLINK("https://leilaoonline.com.br/lote/detalhe/551", "12116")</f>
      </c>
      <c r="B171" s="4" t="s">
        <f>=HYPERLINK("https://leilaoonline.com.br/lote/detalhe/551", " ARADO, FR12270")</f>
      </c>
      <c r="C171" s="4" t="inlineStr">
        <is>
          <t>Vendido</t>
        </is>
      </c>
      <c r="D171" s="4" t="inlineStr">
        <is>
          <t>5</t>
        </is>
      </c>
      <c r="E171" s="5" t="inlineStr">
        <is>
          <t>850,00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=HYPERLINK("https://leilaoonline.com.br/lote/detalhe/553", "12117")</f>
      </c>
      <c r="B172" s="4" t="s">
        <f>=HYPERLINK("https://leilaoonline.com.br/lote/detalhe/553", " ARADO, FR12271")</f>
      </c>
      <c r="C172" s="4" t="inlineStr">
        <is>
          <t>Vendido</t>
        </is>
      </c>
      <c r="D172" s="4" t="inlineStr">
        <is>
          <t>7</t>
        </is>
      </c>
      <c r="E172" s="5" t="inlineStr">
        <is>
          <t>1.150,00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=HYPERLINK("https://leilaoonline.com.br/lote/detalhe/556", "12118")</f>
      </c>
      <c r="B173" s="4" t="s">
        <f>=HYPERLINK("https://leilaoonline.com.br/lote/detalhe/556", " ARADO, ANO 2007 FR92744")</f>
      </c>
      <c r="C173" s="4" t="inlineStr">
        <is>
          <t>Vendido</t>
        </is>
      </c>
      <c r="D173" s="4" t="inlineStr">
        <is>
          <t>7</t>
        </is>
      </c>
      <c r="E173" s="5" t="inlineStr">
        <is>
          <t>1.150,00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=HYPERLINK("https://leilaoonline.com.br/lote/detalhe/552", "12119")</f>
      </c>
      <c r="B174" s="4" t="s">
        <f>=HYPERLINK("https://leilaoonline.com.br/lote/detalhe/552", " ARADO, ANO 2007 FR92743")</f>
      </c>
      <c r="C174" s="4" t="inlineStr">
        <is>
          <t>Vendido</t>
        </is>
      </c>
      <c r="D174" s="4" t="inlineStr">
        <is>
          <t>6</t>
        </is>
      </c>
      <c r="E174" s="5" t="inlineStr">
        <is>
          <t>1.000,00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=HYPERLINK("https://leilaoonline.com.br/lote/detalhe/554", "12120")</f>
      </c>
      <c r="B175" s="4" t="s">
        <f>=HYPERLINK("https://leilaoonline.com.br/lote/detalhe/554", " GERADOR PORTATIL 4T 2,8HP E MOTOR EST,BRANCO BD710CFE, ANO 2010 FR92832.92835")</f>
      </c>
      <c r="C175" s="4" t="inlineStr">
        <is>
          <t>Venda condicional</t>
        </is>
      </c>
      <c r="D175" s="4" t="inlineStr">
        <is>
          <t>1</t>
        </is>
      </c>
      <c r="E175" s="5" t="inlineStr">
        <is>
          <t>250,00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=HYPERLINK("https://leilaoonline.com.br/lote/detalhe/555", "12121")</f>
      </c>
      <c r="B176" s="4" t="s">
        <f>=HYPERLINK("https://leilaoonline.com.br/lote/detalhe/555", " CARROCERIA COMBOIO, ANO 2010, FR92092")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=HYPERLINK("https://leilaoonline.com.br/lote/detalhe/557", "12122")</f>
      </c>
      <c r="B177" s="4" t="s">
        <f>=HYPERLINK("https://leilaoonline.com.br/lote/detalhe/557", " 1 COBRIDOR, ANO 2008 FR92727, 1 ENLEIRADEIRA, ANO 2010 FR 122307,1 CARRETA DE TORTA DE FILTRO, ANO 2001, FR92681")</f>
      </c>
      <c r="C177" s="4" t="inlineStr">
        <is>
          <t>Vendido</t>
        </is>
      </c>
      <c r="D177" s="4" t="inlineStr">
        <is>
          <t>8</t>
        </is>
      </c>
      <c r="E177" s="5" t="inlineStr">
        <is>
          <t>1.300,00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=HYPERLINK("https://leilaoonline.com.br/lote/detalhe/561", "12123")</f>
      </c>
      <c r="B178" s="4" t="s">
        <f>=HYPERLINK("https://leilaoonline.com.br/lote/detalhe/561", " TRANSBORDO SANTAL 8 T, ANO 1998 FR91323")</f>
      </c>
      <c r="C178" s="4" t="inlineStr">
        <is>
          <t>Não vendido</t>
        </is>
      </c>
      <c r="D178" s="4" t="inlineStr">
        <is>
          <t>10</t>
        </is>
      </c>
      <c r="E178" s="5" t="inlineStr">
        <is>
          <t>1.900,00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=HYPERLINK("https://leilaoonline.com.br/lote/detalhe/559", "12124")</f>
      </c>
      <c r="B179" s="4" t="s">
        <f>=HYPERLINK("https://leilaoonline.com.br/lote/detalhe/559", " TRANSBORDO SANTAL 8 T, ANO 1998 FR91329")</f>
      </c>
      <c r="C179" s="4" t="inlineStr">
        <is>
          <t>Não vendido</t>
        </is>
      </c>
      <c r="D179" s="4" t="inlineStr">
        <is>
          <t>11</t>
        </is>
      </c>
      <c r="E179" s="5" t="inlineStr">
        <is>
          <t>2.000,00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=HYPERLINK("https://leilaoonline.com.br/lote/detalhe/563", "12125")</f>
      </c>
      <c r="B180" s="4" t="s">
        <f>=HYPERLINK("https://leilaoonline.com.br/lote/detalhe/563", " CARRETA DE PLANTIO, ANO 2013 FR 92853")</f>
      </c>
      <c r="C180" s="4" t="inlineStr">
        <is>
          <t>Venda condicional</t>
        </is>
      </c>
      <c r="D180" s="4" t="inlineStr">
        <is>
          <t>15</t>
        </is>
      </c>
      <c r="E180" s="5" t="inlineStr">
        <is>
          <t>2.900,00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=HYPERLINK("https://leilaoonline.com.br/lote/detalhe/558", "12126")</f>
      </c>
      <c r="B181" s="4" t="s">
        <f>=HYPERLINK("https://leilaoonline.com.br/lote/detalhe/558", " CARRETA DE PLANTIO,ANO 2004, FR92670")</f>
      </c>
      <c r="C181" s="4" t="inlineStr">
        <is>
          <t>Vendido</t>
        </is>
      </c>
      <c r="D181" s="4" t="inlineStr">
        <is>
          <t>14</t>
        </is>
      </c>
      <c r="E181" s="5" t="inlineStr">
        <is>
          <t>1.900,00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=HYPERLINK("https://leilaoonline.com.br/lote/detalhe/562", "12127")</f>
      </c>
      <c r="B182" s="4" t="s">
        <f>=HYPERLINK("https://leilaoonline.com.br/lote/detalhe/562", " CARRETA DE PLANTIO,ANO 2004, FR57235")</f>
      </c>
      <c r="C182" s="4" t="inlineStr">
        <is>
          <t>Vendido</t>
        </is>
      </c>
      <c r="D182" s="4" t="inlineStr">
        <is>
          <t>15</t>
        </is>
      </c>
      <c r="E182" s="5" t="inlineStr">
        <is>
          <t>1.900,00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=HYPERLINK("https://leilaoonline.com.br/lote/detalhe/560", "12128")</f>
      </c>
      <c r="B183" s="4" t="s">
        <f>=HYPERLINK("https://leilaoonline.com.br/lote/detalhe/560", " TRATOR CASE MAXXUM 180 4X4, ANO 2010 FR93338")</f>
      </c>
      <c r="C183" s="4" t="inlineStr">
        <is>
          <t>Venda condicional</t>
        </is>
      </c>
      <c r="D183" s="4" t="inlineStr">
        <is>
          <t>58</t>
        </is>
      </c>
      <c r="E183" s="5" t="inlineStr">
        <is>
          <t>37.500,00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=HYPERLINK("https://leilaoonline.com.br/lote/detalhe/565", "12129")</f>
      </c>
      <c r="B184" s="4" t="s">
        <f>=HYPERLINK("https://leilaoonline.com.br/lote/detalhe/565", " TRATOR CASE MAGNUM MX 240 4X4, ANO 2010 FR93318")</f>
      </c>
      <c r="C184" s="4" t="inlineStr">
        <is>
          <t>Venda condicional</t>
        </is>
      </c>
      <c r="D184" s="4" t="inlineStr">
        <is>
          <t>48</t>
        </is>
      </c>
      <c r="E184" s="5" t="inlineStr">
        <is>
          <t>31.000,00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=HYPERLINK("https://leilaoonline.com.br/lote/detalhe/564", "12130")</f>
      </c>
      <c r="B185" s="4" t="s">
        <f>=HYPERLINK("https://leilaoonline.com.br/lote/detalhe/564", " TRATOR CASE MAGNUM MX 240 4X4 , ANO 2010 FR93322")</f>
      </c>
      <c r="C185" s="4" t="inlineStr">
        <is>
          <t>Venda condicional</t>
        </is>
      </c>
      <c r="D185" s="4" t="inlineStr">
        <is>
          <t>52</t>
        </is>
      </c>
      <c r="E185" s="5" t="inlineStr">
        <is>
          <t>37.500,00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=HYPERLINK("https://leilaoonline.com.br/lote/detalhe/568", "12131")</f>
      </c>
      <c r="B186" s="4" t="s">
        <f>=HYPERLINK("https://leilaoonline.com.br/lote/detalhe/568", " CARROCERIA TRANBORDO ( APENAS CARROCERIA), ANO 1998 FR123609")</f>
      </c>
      <c r="C186" s="4" t="inlineStr">
        <is>
          <t>Vendido</t>
        </is>
      </c>
      <c r="D186" s="4" t="inlineStr">
        <is>
          <t>11</t>
        </is>
      </c>
      <c r="E186" s="5" t="inlineStr">
        <is>
          <t>1.580,00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=HYPERLINK("https://leilaoonline.com.br/lote/detalhe/569", "12132")</f>
      </c>
      <c r="B187" s="4" t="s">
        <f>=HYPERLINK("https://leilaoonline.com.br/lote/detalhe/569", " CARRETA SERV. DIVERSOS, ANO 2006 FR 92702")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=HYPERLINK("https://leilaoonline.com.br/lote/detalhe/567", "12133")</f>
      </c>
      <c r="B188" s="4" t="s">
        <f>=HYPERLINK("https://leilaoonline.com.br/lote/detalhe/567", " 8 PNEUS DE MAQUINAS ALGUNS COM  RODAS (DIVERSAS MEDIDAS)")</f>
      </c>
      <c r="C188" s="4" t="inlineStr">
        <is>
          <t>Vendido</t>
        </is>
      </c>
      <c r="D188" s="4" t="inlineStr">
        <is>
          <t>10</t>
        </is>
      </c>
      <c r="E188" s="5" t="inlineStr">
        <is>
          <t>3.800,00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=HYPERLINK("https://leilaoonline.com.br/lote/detalhe/566", "12134")</f>
      </c>
      <c r="B189" s="4" t="s">
        <f>=HYPERLINK("https://leilaoonline.com.br/lote/detalhe/566", " MAQUINA LAVADORA ELETROLUX.")</f>
      </c>
      <c r="C189" s="4" t="inlineStr">
        <is>
          <t>Vendido</t>
        </is>
      </c>
      <c r="D189" s="4" t="inlineStr">
        <is>
          <t>9</t>
        </is>
      </c>
      <c r="E189" s="5" t="inlineStr">
        <is>
          <t>1.000,00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=HYPERLINK("https://leilaoonline.com.br/lote/detalhe/570", "12135")</f>
      </c>
      <c r="B190" s="4" t="s">
        <f>=HYPERLINK("https://leilaoonline.com.br/lote/detalhe/570", " CALDEIRA DE INOX")</f>
      </c>
      <c r="C190" s="4" t="inlineStr">
        <is>
          <t>Não vendido</t>
        </is>
      </c>
      <c r="D190" s="4" t="inlineStr">
        <is>
          <t>2</t>
        </is>
      </c>
      <c r="E190" s="5" t="inlineStr">
        <is>
          <t>700,00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=HYPERLINK("https://leilaoonline.com.br/lote/detalhe/571", "12136")</f>
      </c>
      <c r="B191" s="4" t="s">
        <f>=HYPERLINK("https://leilaoonline.com.br/lote/detalhe/571", " MAQUINA SOPRADORA DE FILTRO DE AR")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=HYPERLINK("https://leilaoonline.com.br/lote/detalhe/572", "12138")</f>
      </c>
      <c r="B192" s="4" t="s">
        <f>=HYPERLINK("https://leilaoonline.com.br/lote/detalhe/572", " COMPRESSOR SHULZ COM PROTETOR AMARELO")</f>
      </c>
      <c r="C192" s="4" t="inlineStr">
        <is>
          <t>Vendido</t>
        </is>
      </c>
      <c r="D192" s="4" t="inlineStr">
        <is>
          <t>6</t>
        </is>
      </c>
      <c r="E192" s="5" t="inlineStr">
        <is>
          <t>700,00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=HYPERLINK("https://leilaoonline.com.br/lote/detalhe/578", "12146")</f>
      </c>
      <c r="B193" s="4" t="s">
        <f>=HYPERLINK("https://leilaoonline.com.br/lote/detalhe/578", " COMPRESSOR SHULZ MOD CSL 20 BR S CILINDROS")</f>
      </c>
      <c r="C193" s="4" t="inlineStr">
        <is>
          <t>Vendido</t>
        </is>
      </c>
      <c r="D193" s="4" t="inlineStr">
        <is>
          <t>8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=HYPERLINK("https://leilaoonline.com.br/lote/detalhe/275", "12152")</f>
      </c>
      <c r="B194" s="4" t="s">
        <f>=HYPERLINK("https://leilaoonline.com.br/lote/detalhe/275", " MÓVEIS, UTENSÍLIOS E DIVERSOS ")</f>
      </c>
      <c r="C194" s="4" t="inlineStr">
        <is>
          <t>Não vendido</t>
        </is>
      </c>
      <c r="D194" s="4" t="inlineStr">
        <is>
          <t>2</t>
        </is>
      </c>
      <c r="E194" s="5" t="inlineStr">
        <is>
          <t>300,00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=HYPERLINK("https://leilaoonline.com.br/lote/detalhe/268", "12154")</f>
      </c>
      <c r="B195" s="4" t="s">
        <f>=HYPERLINK("https://leilaoonline.com.br/lote/detalhe/268", " TRATOR CASE MAXXUM 180 4X4")</f>
      </c>
      <c r="C195" s="4" t="inlineStr">
        <is>
          <t>Venda condicional</t>
        </is>
      </c>
      <c r="D195" s="4" t="inlineStr">
        <is>
          <t>33</t>
        </is>
      </c>
      <c r="E195" s="5" t="inlineStr">
        <is>
          <t>34.500,00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=HYPERLINK("https://leilaoonline.com.br/lote/detalhe/270", "12159")</f>
      </c>
      <c r="B196" s="4" t="s">
        <f>=HYPERLINK("https://leilaoonline.com.br/lote/detalhe/270", " 5 CENTIRIFUGAS DX309 ")</f>
      </c>
      <c r="C196" s="4" t="inlineStr">
        <is>
          <t>Vendido</t>
        </is>
      </c>
      <c r="D196" s="4" t="inlineStr">
        <is>
          <t>59</t>
        </is>
      </c>
      <c r="E196" s="5" t="inlineStr">
        <is>
          <t>10.000,00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=HYPERLINK("https://leilaoonline.com.br/lote/detalhe/278", "12160")</f>
      </c>
      <c r="B197" s="4" t="s">
        <f>=HYPERLINK("https://leilaoonline.com.br/lote/detalhe/278", " PEÇAS PARA TRANSBORDO E  IMPLEMENTOS DIVERSAS 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400,00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=HYPERLINK("https://leilaoonline.com.br/lote/detalhe/276", "12161")</f>
      </c>
      <c r="B198" s="4" t="s">
        <f>=HYPERLINK("https://leilaoonline.com.br/lote/detalhe/276", " PEÇAS PARA CAMINHÃO VW-26.220 - VW-15.180, PEÇAS MB 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=HYPERLINK("https://leilaoonline.com.br/lote/detalhe/285", "12162")</f>
      </c>
      <c r="B199" s="4" t="s">
        <f>=HYPERLINK("https://leilaoonline.com.br/lote/detalhe/285", " PEÇAS VALTRA, PEÇAS JD, PEÇAS MF ")</f>
      </c>
      <c r="C199" s="4" t="inlineStr">
        <is>
          <t>Não vendido</t>
        </is>
      </c>
      <c r="D199" s="4" t="inlineStr">
        <is>
          <t>2</t>
        </is>
      </c>
      <c r="E199" s="5" t="inlineStr">
        <is>
          <t>600,00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=HYPERLINK("https://leilaoonline.com.br/lote/detalhe/281", "12163")</f>
      </c>
      <c r="B200" s="4" t="s">
        <f>=HYPERLINK("https://leilaoonline.com.br/lote/detalhe/281", " PEÇAS CASE, PEÇAS CAT 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=HYPERLINK("https://leilaoonline.com.br/lote/detalhe/284", "12164")</f>
      </c>
      <c r="B201" s="4" t="s">
        <f>=HYPERLINK("https://leilaoonline.com.br/lote/detalhe/284", " PEÇAS SC 113, PEÇAS SC P124 ")</f>
      </c>
      <c r="C201" s="4" t="inlineStr">
        <is>
          <t>Venda condicional</t>
        </is>
      </c>
      <c r="D201" s="4" t="inlineStr">
        <is>
          <t>1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=HYPERLINK("https://leilaoonline.com.br/lote/detalhe/575", "12165")</f>
      </c>
      <c r="B202" s="4" t="s">
        <f>=HYPERLINK("https://leilaoonline.com.br/lote/detalhe/575", " CARRETA DE PLANTIO ( APENAS A CARRETA), ANO 2004, FR92676")</f>
      </c>
      <c r="C202" s="4" t="inlineStr">
        <is>
          <t>Vendido</t>
        </is>
      </c>
      <c r="D202" s="4" t="inlineStr">
        <is>
          <t>14</t>
        </is>
      </c>
      <c r="E202" s="5" t="inlineStr">
        <is>
          <t>1.900,00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=HYPERLINK("https://leilaoonline.com.br/lote/detalhe/574", "12166")</f>
      </c>
      <c r="B203" s="4" t="s">
        <f>=HYPERLINK("https://leilaoonline.com.br/lote/detalhe/574", " COBRIDOR, ANO 2008 FR92728")</f>
      </c>
      <c r="C203" s="4" t="inlineStr">
        <is>
          <t>Não vendido</t>
        </is>
      </c>
      <c r="D203" s="4" t="inlineStr">
        <is>
          <t>5</t>
        </is>
      </c>
      <c r="E203" s="5" t="inlineStr">
        <is>
          <t>600,00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=HYPERLINK("https://leilaoonline.com.br/lote/detalhe/576", "12167")</f>
      </c>
      <c r="B204" s="4" t="s">
        <f>=HYPERLINK("https://leilaoonline.com.br/lote/detalhe/576", " GERADOR PORTATIL CA, ANO 2012 FR92807")</f>
      </c>
      <c r="C204" s="4" t="inlineStr">
        <is>
          <t>Venda condicional</t>
        </is>
      </c>
      <c r="D204" s="4" t="inlineStr">
        <is>
          <t>1</t>
        </is>
      </c>
      <c r="E204" s="5" t="inlineStr">
        <is>
          <t>250,00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=HYPERLINK("https://leilaoonline.com.br/lote/detalhe/579", "12168")</f>
      </c>
      <c r="B205" s="4" t="s">
        <f>=HYPERLINK("https://leilaoonline.com.br/lote/detalhe/579", " GERADOR PORTATIL CA, ANO 2012 FR92805")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=HYPERLINK("https://leilaoonline.com.br/lote/detalhe/577", "12169")</f>
      </c>
      <c r="B206" s="4" t="s">
        <f>=HYPERLINK("https://leilaoonline.com.br/lote/detalhe/577", " GERADOR PORTATIL CA, ANO 2012 FR92809")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=HYPERLINK("https://leilaoonline.com.br/lote/detalhe/573", "12170")</f>
      </c>
      <c r="B207" s="4" t="s">
        <f>=HYPERLINK("https://leilaoonline.com.br/lote/detalhe/573", " COLHEDORA CASE 7700, ANO 2007, FR62210")</f>
      </c>
      <c r="C207" s="4" t="inlineStr">
        <is>
          <t>Venda condicional</t>
        </is>
      </c>
      <c r="D207" s="4" t="inlineStr">
        <is>
          <t>1</t>
        </is>
      </c>
      <c r="E207" s="5" t="inlineStr">
        <is>
          <t>25.000,00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=HYPERLINK("https://leilaoonline.com.br/lote/detalhe/279", "12171")</f>
      </c>
      <c r="B208" s="4" t="s">
        <f>=HYPERLINK("https://leilaoonline.com.br/lote/detalhe/279", " ESTAÇÃO DE AR CONDICIONADO")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=HYPERLINK("https://leilaoonline.com.br/lote/detalhe/580", "12172")</f>
      </c>
      <c r="B209" s="4" t="s">
        <f>=HYPERLINK("https://leilaoonline.com.br/lote/detalhe/580", " CARRETA DE TRANSP. DE TUBOS (SEM TANQUES), ANO 2006 FR92765")</f>
      </c>
      <c r="C209" s="4" t="inlineStr">
        <is>
          <t>Vendido</t>
        </is>
      </c>
      <c r="D209" s="4" t="inlineStr">
        <is>
          <t>5</t>
        </is>
      </c>
      <c r="E209" s="5" t="inlineStr">
        <is>
          <t>950,00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=HYPERLINK("https://leilaoonline.com.br/lote/detalhe/271", "15194")</f>
      </c>
      <c r="B210" s="4" t="s">
        <f>=HYPERLINK("https://leilaoonline.com.br/lote/detalhe/271", " REBOQUE RODOVIARIA 7,60M ANO 1992")</f>
      </c>
      <c r="C210" s="4" t="inlineStr">
        <is>
          <t>Vendido</t>
        </is>
      </c>
      <c r="D210" s="4" t="inlineStr">
        <is>
          <t>3</t>
        </is>
      </c>
      <c r="E210" s="5" t="inlineStr">
        <is>
          <t>800,00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=HYPERLINK("https://leilaoonline.com.br/lote/detalhe/273", "16151")</f>
      </c>
      <c r="B211" s="4" t="s">
        <f>=HYPERLINK("https://leilaoonline.com.br/lote/detalhe/273", " TRANSBORDO SMR 8,5T ANO 2000, FR22708, - IMOB 138156")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400,00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=HYPERLINK("https://leilaoonline.com.br/lote/detalhe/74", "16156")</f>
      </c>
      <c r="B212" s="4" t="s">
        <f>=HYPERLINK("https://leilaoonline.com.br/lote/detalhe/74", "REBOQUE RODOVIARIA 7,60M")</f>
      </c>
      <c r="C212" s="4" t="inlineStr">
        <is>
          <t>Não vendido</t>
        </is>
      </c>
      <c r="D212" s="4" t="inlineStr">
        <is>
          <t>2</t>
        </is>
      </c>
      <c r="E212" s="5" t="inlineStr">
        <is>
          <t>500,00</t>
        </is>
      </c>
      <c r="F2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2026-07-14T12:05:22.00Z</dcterms:created>
  <dc:creator>Tellks Tecnologia</dc:creator>
  <cp:revision>0</cp:revision>
</cp:coreProperties>
</file>