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1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TRATORES - CAMINHÕES - MÁQUINAS PESADAS </t>
        </is>
      </c>
      <c r="C6" s="4"/>
      <c r="D6" s="4"/>
      <c r="E6" s="4"/>
      <c r="F6" s="4"/>
    </row>
    <row collapsed="false" customFormat="false" customHeight="false" hidden="false" ht="12.1" outlineLevel="0" r="7">
      <c r="A7" s="3" t="inlineStr">
        <is>
          <t>Data</t>
        </is>
      </c>
      <c r="B7" s="4" t="inlineStr">
        <is>
          <t>02/10/2026 11:30</t>
        </is>
      </c>
      <c r="C7" s="4"/>
      <c r="D7" s="4"/>
      <c r="E7" s="4"/>
      <c r="F7" s="4"/>
    </row>
    <row collapsed="false" customFormat="false" customHeight="false" hidden="false" ht="12.1" outlineLevel="0" r="8">
      <c r="A8" s="3" t="inlineStr">
        <is>
          <t>Leiloeiro</t>
        </is>
      </c>
      <c r="B8" s="4" t="inlineStr">
        <is>
          <t>Eduardo Jordao Boyadjian</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=HYPERLINK("https://leilaoonline.com.br/lote/detalhe/335761", "34222")</f>
      </c>
      <c r="B11" s="4" t="s">
        <f>=HYPERLINK("https://leilaoonline.com.br/lote/detalhe/335761", "TRAVA QUEDAS MSA . - (CAR1) - LOC. PIRACICABA ")</f>
      </c>
      <c r="C11" s="4" t="inlineStr">
        <is>
          <t>Aguardando</t>
        </is>
      </c>
      <c r="D11" s="4" t="inlineStr">
        <is>
          <t>0</t>
        </is>
      </c>
      <c r="E11" s="5" t="inlineStr">
        <is>
          <t>2.000,00</t>
        </is>
      </c>
      <c r="F11" s="4" t="inlineStr">
        <is>
          <t>500.00</t>
        </is>
      </c>
    </row>
    <row collapsed="false" customFormat="false" customHeight="false" hidden="false" ht="12.1" outlineLevel="0" r="12">
      <c r="A12" s="5" t="s">
        <f>=HYPERLINK("https://leilaoonline.com.br/lote/detalhe/335589", "34227")</f>
      </c>
      <c r="B12" s="4" t="s">
        <f>=HYPERLINK("https://leilaoonline.com.br/lote/detalhe/335589", " APROX.09 CARREGADOR BATERIA, 08 DRIVE EXPANSÃO SOLINFTEC, 06 FONTE CARREGADOR, 01 INTERFACE RS, 01 INVERSOR, 03 MODEM SATELITAL, 01 RECEPTOR SATELITAL, 01 SLINFTEC M7, 01 SOLINFTEC STRATUS - LOC. BONFIM")</f>
      </c>
      <c r="C12" s="4" t="inlineStr">
        <is>
          <t>Aguardando</t>
        </is>
      </c>
      <c r="D12" s="4" t="inlineStr">
        <is>
          <t>0</t>
        </is>
      </c>
      <c r="E12" s="5" t="inlineStr">
        <is>
          <t>1.000,00</t>
        </is>
      </c>
      <c r="F12" s="4" t="inlineStr">
        <is>
          <t>500.00</t>
        </is>
      </c>
    </row>
    <row collapsed="false" customFormat="false" customHeight="false" hidden="false" ht="12.1" outlineLevel="0" r="13">
      <c r="A13" s="5" t="s">
        <f>=HYPERLINK("https://leilaoonline.com.br/lote/detalhe/335588", "34229")</f>
      </c>
      <c r="B13" s="4" t="s">
        <f>=HYPERLINK("https://leilaoonline.com.br/lote/detalhe/335588", " 01 IMPRESSORA EASY, 01 PLASTIFICADORA - LOC. BONFIM")</f>
      </c>
      <c r="C13" s="4" t="inlineStr">
        <is>
          <t>Aguardando</t>
        </is>
      </c>
      <c r="D13" s="4" t="inlineStr">
        <is>
          <t>0</t>
        </is>
      </c>
      <c r="E13" s="5" t="inlineStr">
        <is>
          <t>1.000,00</t>
        </is>
      </c>
      <c r="F13" s="4" t="inlineStr">
        <is>
          <t>500.00</t>
        </is>
      </c>
    </row>
    <row collapsed="false" customFormat="false" customHeight="false" hidden="false" ht="12.1" outlineLevel="0" r="14">
      <c r="A14" s="5" t="s">
        <f>=HYPERLINK("https://leilaoonline.com.br/lote/detalhe/335601", "35392")</f>
      </c>
      <c r="B14" s="4" t="s">
        <f>=HYPERLINK("https://leilaoonline.com.br/lote/detalhe/335601", "VEJA VÍDEO !!! COLHEDORA CASE A 8810 1L; ANO 2021. - FR470500. - LOC. LAGOA DA PRATA ")</f>
      </c>
      <c r="C14" s="4" t="inlineStr">
        <is>
          <t>Aguardando</t>
        </is>
      </c>
      <c r="D14" s="4" t="inlineStr">
        <is>
          <t>0</t>
        </is>
      </c>
      <c r="E14" s="5" t="inlineStr">
        <is>
          <t>150.000,00</t>
        </is>
      </c>
      <c r="F14" s="4" t="inlineStr">
        <is>
          <t>2500.00</t>
        </is>
      </c>
    </row>
    <row collapsed="false" customFormat="false" customHeight="false" hidden="false" ht="12.1" outlineLevel="0" r="15">
      <c r="A15" s="5" t="s">
        <f>=HYPERLINK("https://leilaoonline.com.br/lote/detalhe/335602", "35394")</f>
      </c>
      <c r="B15" s="4" t="s">
        <f>=HYPERLINK("https://leilaoonline.com.br/lote/detalhe/335602", "COLHEDORA CASE 8800; ANO 2017. - FR8802155. - LOC. LAGOA DA PRATA   ")</f>
      </c>
      <c r="C15" s="4" t="inlineStr">
        <is>
          <t>Aguardando</t>
        </is>
      </c>
      <c r="D15" s="4" t="inlineStr">
        <is>
          <t>0</t>
        </is>
      </c>
      <c r="E15" s="5" t="inlineStr">
        <is>
          <t>80.000,00</t>
        </is>
      </c>
      <c r="F15" s="4" t="inlineStr">
        <is>
          <t>2000.00</t>
        </is>
      </c>
    </row>
    <row collapsed="false" customFormat="false" customHeight="false" hidden="false" ht="12.1" outlineLevel="0" r="16">
      <c r="A16" s="5" t="s">
        <f>=HYPERLINK("https://leilaoonline.com.br/lote/detalhe/335585", "36187")</f>
      </c>
      <c r="B16" s="4" t="s">
        <f>=HYPERLINK("https://leilaoonline.com.br/lote/detalhe/335585", "TRATOR SUCATEADO; ANO 2000. - FR93025. - LOC. JUNQUEIRA")</f>
      </c>
      <c r="C16" s="4" t="inlineStr">
        <is>
          <t>Aguardando</t>
        </is>
      </c>
      <c r="D16" s="4" t="inlineStr">
        <is>
          <t>0</t>
        </is>
      </c>
      <c r="E16" s="5" t="inlineStr">
        <is>
          <t>15.000,00</t>
        </is>
      </c>
      <c r="F16" s="4" t="inlineStr">
        <is>
          <t>1000.00</t>
        </is>
      </c>
    </row>
    <row collapsed="false" customFormat="false" customHeight="false" hidden="false" ht="12.1" outlineLevel="0" r="17">
      <c r="A17" s="5" t="s">
        <f>=HYPERLINK("https://leilaoonline.com.br/lote/detalhe/335586", "36803")</f>
      </c>
      <c r="B17" s="4" t="s">
        <f>=HYPERLINK("https://leilaoonline.com.br/lote/detalhe/335586", "TRATOR CASE PUMA 200 4X4; ANO 2016. - FR512055. - LOC. LAGOA DA PRATA ")</f>
      </c>
      <c r="C17" s="4" t="inlineStr">
        <is>
          <t>Aguardando</t>
        </is>
      </c>
      <c r="D17" s="4" t="inlineStr">
        <is>
          <t>0</t>
        </is>
      </c>
      <c r="E17" s="5" t="inlineStr">
        <is>
          <t>25.000,00</t>
        </is>
      </c>
      <c r="F17" s="4" t="inlineStr">
        <is>
          <t>1000.00</t>
        </is>
      </c>
    </row>
    <row collapsed="false" customFormat="false" customHeight="false" hidden="false" ht="12.1" outlineLevel="0" r="18">
      <c r="A18" s="5" t="s">
        <f>=HYPERLINK("https://leilaoonline.com.br/lote/detalhe/335587", "36812")</f>
      </c>
      <c r="B18" s="4" t="s">
        <f>=HYPERLINK("https://leilaoonline.com.br/lote/detalhe/335587", "TRATOR CASE PUMA 200 4X4 - ANO 2016 - FR512046 - LOC. LAGOA DA PRATA    ")</f>
      </c>
      <c r="C18" s="4" t="inlineStr">
        <is>
          <t>Aguardando</t>
        </is>
      </c>
      <c r="D18" s="4" t="inlineStr">
        <is>
          <t>0</t>
        </is>
      </c>
      <c r="E18" s="5" t="inlineStr">
        <is>
          <t>50.000,00</t>
        </is>
      </c>
      <c r="F18" s="4" t="inlineStr">
        <is>
          <t>1000.00</t>
        </is>
      </c>
    </row>
    <row collapsed="false" customFormat="false" customHeight="false" hidden="false" ht="12.1" outlineLevel="0" r="19">
      <c r="A19" s="5" t="s">
        <f>=HYPERLINK("https://leilaoonline.com.br/lote/detalhe/335996", "36845")</f>
      </c>
      <c r="B19" s="4" t="s">
        <f>=HYPERLINK("https://leilaoonline.com.br/lote/detalhe/335996", " PULVERIZADOR HERBICAT.  N/E - LOC. UNIVALEM ")</f>
      </c>
      <c r="C19" s="4" t="inlineStr">
        <is>
          <t>Aguardando</t>
        </is>
      </c>
      <c r="D19" s="4" t="inlineStr">
        <is>
          <t>0</t>
        </is>
      </c>
      <c r="E19" s="5" t="inlineStr">
        <is>
          <t>1.000,00</t>
        </is>
      </c>
      <c r="F19" s="4" t="inlineStr">
        <is>
          <t>250.00</t>
        </is>
      </c>
    </row>
    <row collapsed="false" customFormat="false" customHeight="false" hidden="false" ht="12.1" outlineLevel="0" r="20">
      <c r="A20" s="5" t="s">
        <f>=HYPERLINK("https://leilaoonline.com.br/lote/detalhe/335991", "37230")</f>
      </c>
      <c r="B20" s="4" t="s">
        <f>=HYPERLINK("https://leilaoonline.com.br/lote/detalhe/335991", "2 MOTORES DE INDUÇÃO - LOC. UNIVALEM")</f>
      </c>
      <c r="C20" s="4" t="inlineStr">
        <is>
          <t>Aguardando</t>
        </is>
      </c>
      <c r="D20" s="4" t="inlineStr">
        <is>
          <t>0</t>
        </is>
      </c>
      <c r="E20" s="5" t="inlineStr">
        <is>
          <t>5.000,00</t>
        </is>
      </c>
      <c r="F20" s="4" t="inlineStr">
        <is>
          <t>500.00</t>
        </is>
      </c>
    </row>
    <row collapsed="false" customFormat="false" customHeight="false" hidden="false" ht="12.1" outlineLevel="0" r="21">
      <c r="A21" s="5" t="s">
        <f>=HYPERLINK("https://leilaoonline.com.br/lote/detalhe/335985", "37565")</f>
      </c>
      <c r="B21" s="4" t="s">
        <f>=HYPERLINK("https://leilaoonline.com.br/lote/detalhe/335985", "TRATOR CASE 260; ANO 2017. - FR20365 - LOC. PARAISO ")</f>
      </c>
      <c r="C21" s="4" t="inlineStr">
        <is>
          <t>Aguardando</t>
        </is>
      </c>
      <c r="D21" s="4" t="inlineStr">
        <is>
          <t>0</t>
        </is>
      </c>
      <c r="E21" s="5" t="inlineStr">
        <is>
          <t>50.000,00</t>
        </is>
      </c>
      <c r="F21" s="4" t="inlineStr">
        <is>
          <t>2500.00</t>
        </is>
      </c>
    </row>
    <row collapsed="false" customFormat="false" customHeight="false" hidden="false" ht="12.1" outlineLevel="0" r="22">
      <c r="A22" s="5" t="s">
        <f>=HYPERLINK("https://leilaoonline.com.br/lote/detalhe/335990", "37720")</f>
      </c>
      <c r="B22" s="4" t="s">
        <f>=HYPERLINK("https://leilaoonline.com.br/lote/detalhe/335990", " 02 DESENREILADOR DE PALHA CARDEROLI; ANO 2014. - FR84683/FR84688 - LOC.UNIVALEM")</f>
      </c>
      <c r="C22" s="4" t="inlineStr">
        <is>
          <t>Aguardando</t>
        </is>
      </c>
      <c r="D22" s="4" t="inlineStr">
        <is>
          <t>0</t>
        </is>
      </c>
      <c r="E22" s="5" t="inlineStr">
        <is>
          <t>1.000,00</t>
        </is>
      </c>
      <c r="F22" s="4" t="inlineStr">
        <is>
          <t>250.00</t>
        </is>
      </c>
    </row>
    <row collapsed="false" customFormat="false" customHeight="false" hidden="false" ht="12.1" outlineLevel="0" r="23">
      <c r="A23" s="5" t="s">
        <f>=HYPERLINK("https://leilaoonline.com.br/lote/detalhe/335997", "37733")</f>
      </c>
      <c r="B23" s="4" t="s">
        <f>=HYPERLINK("https://leilaoonline.com.br/lote/detalhe/335997", "TRANSFORMADOR DE CORRENTE, 03 REATORES SIEMENS, BRAÇO INVERSOR REGENERATIVO E ETC - LOC. UNIVALEM ")</f>
      </c>
      <c r="C23" s="4" t="inlineStr">
        <is>
          <t>Aguardando</t>
        </is>
      </c>
      <c r="D23" s="4" t="inlineStr">
        <is>
          <t>0</t>
        </is>
      </c>
      <c r="E23" s="5" t="inlineStr">
        <is>
          <t>1.000,00</t>
        </is>
      </c>
      <c r="F23" s="4" t="inlineStr">
        <is>
          <t>500.00</t>
        </is>
      </c>
    </row>
    <row collapsed="false" customFormat="false" customHeight="false" hidden="false" ht="12.1" outlineLevel="0" r="24">
      <c r="A24" s="5" t="s">
        <f>=HYPERLINK("https://leilaoonline.com.br/lote/detalhe/335612", "37735")</f>
      </c>
      <c r="B24" s="4" t="s">
        <f>=HYPERLINK("https://leilaoonline.com.br/lote/detalhe/335612", "COMPRESSOR DE AR SCHULZ CSL20BR - LOC. UNIVALEM")</f>
      </c>
      <c r="C24" s="4" t="inlineStr">
        <is>
          <t>Aguardando</t>
        </is>
      </c>
      <c r="D24" s="4" t="inlineStr">
        <is>
          <t>0</t>
        </is>
      </c>
      <c r="E24" s="5" t="inlineStr">
        <is>
          <t>2.500,00</t>
        </is>
      </c>
      <c r="F24" s="4" t="inlineStr">
        <is>
          <t>500.00</t>
        </is>
      </c>
    </row>
    <row collapsed="false" customFormat="false" customHeight="false" hidden="false" ht="12.1" outlineLevel="0" r="25">
      <c r="A25" s="5" t="s">
        <f>=HYPERLINK("https://leilaoonline.com.br/lote/detalhe/335989", "37736")</f>
      </c>
      <c r="B25" s="4" t="s">
        <f>=HYPERLINK("https://leilaoonline.com.br/lote/detalhe/335989", "EQUIPAMENTOS DIVERSOS - LOC. UNIVALEM")</f>
      </c>
      <c r="C25" s="4" t="inlineStr">
        <is>
          <t>Aguardando</t>
        </is>
      </c>
      <c r="D25" s="4" t="inlineStr">
        <is>
          <t>0</t>
        </is>
      </c>
      <c r="E25" s="5" t="inlineStr">
        <is>
          <t>1.000,00</t>
        </is>
      </c>
      <c r="F25" s="4" t="inlineStr">
        <is>
          <t>250.00</t>
        </is>
      </c>
    </row>
    <row collapsed="false" customFormat="false" customHeight="false" hidden="false" ht="12.1" outlineLevel="0" r="26">
      <c r="A26" s="5" t="s">
        <f>=HYPERLINK("https://leilaoonline.com.br/lote/detalhe/335992", "37776")</f>
      </c>
      <c r="B26" s="4" t="s">
        <f>=HYPERLINK("https://leilaoonline.com.br/lote/detalhe/335992", "2 ESTRUTURAS TORRES RESFRIAMENTO. - N/A - LOC. GASA")</f>
      </c>
      <c r="C26" s="4" t="inlineStr">
        <is>
          <t>Aguardando</t>
        </is>
      </c>
      <c r="D26" s="4" t="inlineStr">
        <is>
          <t>0</t>
        </is>
      </c>
      <c r="E26" s="5" t="inlineStr">
        <is>
          <t>100,00</t>
        </is>
      </c>
      <c r="F26" s="4" t="inlineStr">
        <is>
          <t>50.00</t>
        </is>
      </c>
    </row>
    <row collapsed="false" customFormat="false" customHeight="false" hidden="false" ht="12.1" outlineLevel="0" r="27">
      <c r="A27" s="5" t="s">
        <f>=HYPERLINK("https://leilaoonline.com.br/lote/detalhe/335590", "38000")</f>
      </c>
      <c r="B27" s="4" t="s">
        <f>=HYPERLINK("https://leilaoonline.com.br/lote/detalhe/335590", " TRATOR CASE PUMA 200 4x4; ANO 2017. - FR512035. - LOC. LAGOA DA PRATA ")</f>
      </c>
      <c r="C27" s="4" t="inlineStr">
        <is>
          <t>Aguardando</t>
        </is>
      </c>
      <c r="D27" s="4" t="inlineStr">
        <is>
          <t>0</t>
        </is>
      </c>
      <c r="E27" s="5" t="inlineStr">
        <is>
          <t>38.000,00</t>
        </is>
      </c>
      <c r="F27" s="4" t="inlineStr">
        <is>
          <t>1000.00</t>
        </is>
      </c>
    </row>
    <row collapsed="false" customFormat="false" customHeight="false" hidden="false" ht="12.1" outlineLevel="0" r="28">
      <c r="A28" s="5" t="s">
        <f>=HYPERLINK("https://leilaoonline.com.br/lote/detalhe/335597", "38003")</f>
      </c>
      <c r="B28" s="4" t="s">
        <f>=HYPERLINK("https://leilaoonline.com.br/lote/detalhe/335597", " CARROCERIA BAÚ. - N/A - LOC. LAGOA DA PRATA ")</f>
      </c>
      <c r="C28" s="4" t="inlineStr">
        <is>
          <t>Aguardando</t>
        </is>
      </c>
      <c r="D28" s="4" t="inlineStr">
        <is>
          <t>0</t>
        </is>
      </c>
      <c r="E28" s="5" t="inlineStr">
        <is>
          <t>2.500,00</t>
        </is>
      </c>
      <c r="F28" s="4" t="inlineStr">
        <is>
          <t>500.00</t>
        </is>
      </c>
    </row>
    <row collapsed="false" customFormat="false" customHeight="false" hidden="false" ht="12.1" outlineLevel="0" r="29">
      <c r="A29" s="5" t="s">
        <f>=HYPERLINK("https://leilaoonline.com.br/lote/detalhe/335598", "38004")</f>
      </c>
      <c r="B29" s="4" t="s">
        <f>=HYPERLINK("https://leilaoonline.com.br/lote/detalhe/335598", " CARROCERIA BAÚ - PT.290417 - LOC. LAGOA DA PRATA ")</f>
      </c>
      <c r="C29" s="4" t="inlineStr">
        <is>
          <t>Aguardando</t>
        </is>
      </c>
      <c r="D29" s="4" t="inlineStr">
        <is>
          <t>0</t>
        </is>
      </c>
      <c r="E29" s="5" t="inlineStr">
        <is>
          <t>2.500,00</t>
        </is>
      </c>
      <c r="F29" s="4" t="inlineStr">
        <is>
          <t>500.00</t>
        </is>
      </c>
    </row>
    <row collapsed="false" customFormat="false" customHeight="false" hidden="false" ht="12.1" outlineLevel="0" r="30">
      <c r="A30" s="5" t="s">
        <f>=HYPERLINK("https://leilaoonline.com.br/lote/detalhe/335599", "38005")</f>
      </c>
      <c r="B30" s="4" t="s">
        <f>=HYPERLINK("https://leilaoonline.com.br/lote/detalhe/335599", " CARROCERIA BAÚ - ANO 2012 -  PT.290455 - LOC. LAGOA DA PRATA ")</f>
      </c>
      <c r="C30" s="4" t="inlineStr">
        <is>
          <t>Aguardando</t>
        </is>
      </c>
      <c r="D30" s="4" t="inlineStr">
        <is>
          <t>0</t>
        </is>
      </c>
      <c r="E30" s="5" t="inlineStr">
        <is>
          <t>2.500,00</t>
        </is>
      </c>
      <c r="F30" s="4" t="inlineStr">
        <is>
          <t>500.00</t>
        </is>
      </c>
    </row>
    <row collapsed="false" customFormat="false" customHeight="false" hidden="false" ht="12.1" outlineLevel="0" r="31">
      <c r="A31" s="5" t="s">
        <f>=HYPERLINK("https://leilaoonline.com.br/lote/detalhe/335600", "38006")</f>
      </c>
      <c r="B31" s="4" t="s">
        <f>=HYPERLINK("https://leilaoonline.com.br/lote/detalhe/335600", " CARROCERIA BAÚ - ANO 2011 - PT.289123 - LOC. LAGOA DA PRATA ")</f>
      </c>
      <c r="C31" s="4" t="inlineStr">
        <is>
          <t>Aguardando</t>
        </is>
      </c>
      <c r="D31" s="4" t="inlineStr">
        <is>
          <t>0</t>
        </is>
      </c>
      <c r="E31" s="5" t="inlineStr">
        <is>
          <t>2.500,00</t>
        </is>
      </c>
      <c r="F31" s="4" t="inlineStr">
        <is>
          <t>500.00</t>
        </is>
      </c>
    </row>
    <row collapsed="false" customFormat="false" customHeight="false" hidden="false" ht="12.1" outlineLevel="0" r="32">
      <c r="A32" s="5" t="s">
        <f>=HYPERLINK("https://leilaoonline.com.br/lote/detalhe/335592", "38008")</f>
      </c>
      <c r="B32" s="4" t="s">
        <f>=HYPERLINK("https://leilaoonline.com.br/lote/detalhe/335592", " TRANSBORDO CIVEMASA 10 T; ANO 2009. - FR8003056 / FR513056. - LOC. LAGOA DA PRATA ")</f>
      </c>
      <c r="C32" s="4" t="inlineStr">
        <is>
          <t>Aguardando</t>
        </is>
      </c>
      <c r="D32" s="4" t="inlineStr">
        <is>
          <t>0</t>
        </is>
      </c>
      <c r="E32" s="5" t="inlineStr">
        <is>
          <t>10.000,00</t>
        </is>
      </c>
      <c r="F32" s="4" t="inlineStr">
        <is>
          <t>1000.00</t>
        </is>
      </c>
    </row>
    <row collapsed="false" customFormat="false" customHeight="false" hidden="false" ht="12.1" outlineLevel="0" r="33">
      <c r="A33" s="5" t="s">
        <f>=HYPERLINK("https://leilaoonline.com.br/lote/detalhe/335591", "38009")</f>
      </c>
      <c r="B33" s="4" t="s">
        <f>=HYPERLINK("https://leilaoonline.com.br/lote/detalhe/335591", " TRANSBORDO CIVEMASA 10 T; ANO 2008. - FR8003017 / FR513017. - LOC. LAGOA DA PRATA ")</f>
      </c>
      <c r="C33" s="4" t="inlineStr">
        <is>
          <t>Aguardando</t>
        </is>
      </c>
      <c r="D33" s="4" t="inlineStr">
        <is>
          <t>0</t>
        </is>
      </c>
      <c r="E33" s="5" t="inlineStr">
        <is>
          <t>10.000,00</t>
        </is>
      </c>
      <c r="F33" s="4" t="inlineStr">
        <is>
          <t>1000.00</t>
        </is>
      </c>
    </row>
    <row collapsed="false" customFormat="false" customHeight="false" hidden="false" ht="12.1" outlineLevel="0" r="34">
      <c r="A34" s="5" t="s">
        <f>=HYPERLINK("https://leilaoonline.com.br/lote/detalhe/335603", "38050")</f>
      </c>
      <c r="B34" s="4" t="s">
        <f>=HYPERLINK("https://leilaoonline.com.br/lote/detalhe/335603", "PENEIRA ROTATIVA DE CALDO. - PT.338476. - LOC. LAGOA DA PRATA")</f>
      </c>
      <c r="C34" s="4" t="inlineStr">
        <is>
          <t>Aguardando</t>
        </is>
      </c>
      <c r="D34" s="4" t="inlineStr">
        <is>
          <t>0</t>
        </is>
      </c>
      <c r="E34" s="5" t="inlineStr">
        <is>
          <t>2.000,00</t>
        </is>
      </c>
      <c r="F34" s="4" t="inlineStr">
        <is>
          <t>500.00</t>
        </is>
      </c>
    </row>
    <row collapsed="false" customFormat="false" customHeight="false" hidden="false" ht="12.1" outlineLevel="0" r="35">
      <c r="A35" s="5" t="s">
        <f>=HYPERLINK("https://leilaoonline.com.br/lote/detalhe/335604", "38052")</f>
      </c>
      <c r="B35" s="4" t="s">
        <f>=HYPERLINK("https://leilaoonline.com.br/lote/detalhe/335604", "CASTELO MOENDA 37X78. - N/A. - LOC. LAGOA DA PRATA ")</f>
      </c>
      <c r="C35" s="4" t="inlineStr">
        <is>
          <t>Aguardando</t>
        </is>
      </c>
      <c r="D35" s="4" t="inlineStr">
        <is>
          <t>0</t>
        </is>
      </c>
      <c r="E35" s="5" t="inlineStr">
        <is>
          <t>5.000,00</t>
        </is>
      </c>
      <c r="F35" s="4" t="inlineStr">
        <is>
          <t>500.00</t>
        </is>
      </c>
    </row>
    <row collapsed="false" customFormat="false" customHeight="false" hidden="false" ht="12.1" outlineLevel="0" r="36">
      <c r="A36" s="5" t="s">
        <f>=HYPERLINK("https://leilaoonline.com.br/lote/detalhe/335605", "38073")</f>
      </c>
      <c r="B36" s="4" t="s">
        <f>=HYPERLINK("https://leilaoonline.com.br/lote/detalhe/335605", "VEJA VÍDEO!!! CAMINHÃO FORD/CARGO 2422; ANO 1996/1997; BRANCA. - FR11001013 - LOC. VALE DO ROSÁRIO ")</f>
      </c>
      <c r="C36" s="4" t="inlineStr">
        <is>
          <t>Aguardando</t>
        </is>
      </c>
      <c r="D36" s="4" t="inlineStr">
        <is>
          <t>0</t>
        </is>
      </c>
      <c r="E36" s="5" t="inlineStr">
        <is>
          <t>30.000,00</t>
        </is>
      </c>
      <c r="F36" s="4" t="inlineStr">
        <is>
          <t>1000.00</t>
        </is>
      </c>
    </row>
    <row collapsed="false" customFormat="false" customHeight="false" hidden="false" ht="12.1" outlineLevel="0" r="37">
      <c r="A37" s="5" t="s">
        <f>=HYPERLINK("https://leilaoonline.com.br/lote/detalhe/335606", "38074")</f>
      </c>
      <c r="B37" s="4" t="s">
        <f>=HYPERLINK("https://leilaoonline.com.br/lote/detalhe/335606", "COLHEDORA CASE A 8810 1L; ANO 2018. - FR11002202 - LOC. VALE DO ROSÁRIO ")</f>
      </c>
      <c r="C37" s="4" t="inlineStr">
        <is>
          <t>Aguardando</t>
        </is>
      </c>
      <c r="D37" s="4" t="inlineStr">
        <is>
          <t>0</t>
        </is>
      </c>
      <c r="E37" s="5" t="inlineStr">
        <is>
          <t>50.000,00</t>
        </is>
      </c>
      <c r="F37" s="4" t="inlineStr">
        <is>
          <t>1000.00</t>
        </is>
      </c>
    </row>
    <row collapsed="false" customFormat="false" customHeight="false" hidden="false" ht="12.1" outlineLevel="0" r="38">
      <c r="A38" s="5" t="s">
        <f>=HYPERLINK("https://leilaoonline.com.br/lote/detalhe/335593", "38083")</f>
      </c>
      <c r="B38" s="4" t="s">
        <f>=HYPERLINK("https://leilaoonline.com.br/lote/detalhe/335593", " APROX.01 PNEU 23.1-26 NOVO, 03 365/80R20 NOVO, 02 365/80R20 REFORMADO, 01 16.9-26 REFORMADO, 01 18.4-26 REFORMADO, 30 175/70R14 NOVO, 09 205/75R16 NOVO, 04 205/60R16 NOVO, 01 195/60R15 NOVO. - (APROX. 52 UNDS.) - N/A - LOC. LAGOA DA PRATA ")</f>
      </c>
      <c r="C38" s="4" t="inlineStr">
        <is>
          <t>Aguardando</t>
        </is>
      </c>
      <c r="D38" s="4" t="inlineStr">
        <is>
          <t>0</t>
        </is>
      </c>
      <c r="E38" s="5" t="inlineStr">
        <is>
          <t>10.000,00</t>
        </is>
      </c>
      <c r="F38" s="4" t="inlineStr">
        <is>
          <t>1000.00</t>
        </is>
      </c>
    </row>
    <row collapsed="false" customFormat="false" customHeight="false" hidden="false" ht="12.1" outlineLevel="0" r="39">
      <c r="A39" s="5" t="s">
        <f>=HYPERLINK("https://leilaoonline.com.br/lote/detalhe/335594", "38087")</f>
      </c>
      <c r="B39" s="4" t="s">
        <f>=HYPERLINK("https://leilaoonline.com.br/lote/detalhe/335594", " APROX.14 SUPORTE DE HASTE SUBSOLADOR, 07 ESPAÇADORES DE GRADE, 08 MOLAS DE DESARME DUBSOLADOR, 08 HASTE DE ARADO, 11 PONTEIRAS, 04 DISCOS DE CORTE SUBSOLADOR COM SUPORTE, 10 DISCOS DE CORTE SUBSOLADOR - N/A - LOC. LAGOA DA PRATA ")</f>
      </c>
      <c r="C39" s="4" t="inlineStr">
        <is>
          <t>Aguardando</t>
        </is>
      </c>
      <c r="D39" s="4" t="inlineStr">
        <is>
          <t>0</t>
        </is>
      </c>
      <c r="E39" s="5" t="inlineStr">
        <is>
          <t>3.000,00</t>
        </is>
      </c>
      <c r="F39" s="4" t="inlineStr">
        <is>
          <t>500.00</t>
        </is>
      </c>
    </row>
    <row collapsed="false" customFormat="false" customHeight="false" hidden="false" ht="12.1" outlineLevel="0" r="40">
      <c r="A40" s="5" t="s">
        <f>=HYPERLINK("https://leilaoonline.com.br/lote/detalhe/335596", "38088")</f>
      </c>
      <c r="B40" s="4" t="s">
        <f>=HYPERLINK("https://leilaoonline.com.br/lote/detalhe/335596", " APROX.03 CORNETAS DE EIXO TRASEIRO MAGNUM 260, 01 BLOCO TRATOR CASE, 10 TAMBORES DE FREIO. - N/A - LOC. LAGOA DA PRATA ")</f>
      </c>
      <c r="C40" s="4" t="inlineStr">
        <is>
          <t>Aguardando</t>
        </is>
      </c>
      <c r="D40" s="4" t="inlineStr">
        <is>
          <t>0</t>
        </is>
      </c>
      <c r="E40" s="5" t="inlineStr">
        <is>
          <t>5.000,00</t>
        </is>
      </c>
      <c r="F40" s="4" t="inlineStr">
        <is>
          <t>500.00</t>
        </is>
      </c>
    </row>
    <row collapsed="false" customFormat="false" customHeight="false" hidden="false" ht="12.1" outlineLevel="0" r="41">
      <c r="A41" s="5" t="s">
        <f>=HYPERLINK("https://leilaoonline.com.br/lote/detalhe/335595", "38089")</f>
      </c>
      <c r="B41" s="4" t="s">
        <f>=HYPERLINK("https://leilaoonline.com.br/lote/detalhe/335595", " 01 REBITADEIRA DE LONA - PT.364346 - LOC. LAGOA DA PRATA ")</f>
      </c>
      <c r="C41" s="4" t="inlineStr">
        <is>
          <t>Aguardando</t>
        </is>
      </c>
      <c r="D41" s="4" t="inlineStr">
        <is>
          <t>0</t>
        </is>
      </c>
      <c r="E41" s="5" t="inlineStr">
        <is>
          <t>500,00</t>
        </is>
      </c>
      <c r="F41" s="4" t="inlineStr">
        <is>
          <t>500.00</t>
        </is>
      </c>
    </row>
    <row collapsed="false" customFormat="false" customHeight="false" hidden="false" ht="12.1" outlineLevel="0" r="42">
      <c r="A42" s="5" t="s">
        <f>=HYPERLINK("https://leilaoonline.com.br/lote/detalhe/335986", "38107")</f>
      </c>
      <c r="B42" s="4" t="s">
        <f>=HYPERLINK("https://leilaoonline.com.br/lote/detalhe/335986", " 4 REDUTORES CESTARI - LOC. BOM RETIRO")</f>
      </c>
      <c r="C42" s="4" t="inlineStr">
        <is>
          <t>Aguardando</t>
        </is>
      </c>
      <c r="D42" s="4" t="inlineStr">
        <is>
          <t>0</t>
        </is>
      </c>
      <c r="E42" s="5" t="inlineStr">
        <is>
          <t>2.000,00</t>
        </is>
      </c>
      <c r="F42" s="4" t="inlineStr">
        <is>
          <t>250.00</t>
        </is>
      </c>
    </row>
    <row collapsed="false" customFormat="false" customHeight="false" hidden="false" ht="12.1" outlineLevel="0" r="43">
      <c r="A43" s="5" t="s">
        <f>=HYPERLINK("https://leilaoonline.com.br/lote/detalhe/335987", "38141")</f>
      </c>
      <c r="B43" s="4" t="s">
        <f>=HYPERLINK("https://leilaoonline.com.br/lote/detalhe/335987", " APROX. 25 CARCAÇA DE DIFERENCIAL CASE; PESO APROX. 2 TON. - LOC. BARRA ")</f>
      </c>
      <c r="C43" s="4" t="inlineStr">
        <is>
          <t>Aguardando</t>
        </is>
      </c>
      <c r="D43" s="4" t="inlineStr">
        <is>
          <t>0</t>
        </is>
      </c>
      <c r="E43" s="5" t="inlineStr">
        <is>
          <t>1.500,00</t>
        </is>
      </c>
      <c r="F43" s="4" t="inlineStr">
        <is>
          <t>500.00</t>
        </is>
      </c>
    </row>
    <row collapsed="false" customFormat="false" customHeight="false" hidden="false" ht="12.1" outlineLevel="0" r="44">
      <c r="A44" s="5" t="s">
        <f>=HYPERLINK("https://leilaoonline.com.br/lote/detalhe/335995", "38156")</f>
      </c>
      <c r="B44" s="4" t="s">
        <f>=HYPERLINK("https://leilaoonline.com.br/lote/detalhe/335995", "DESUMIDIFICADOR INDUSTRIAL (HCD 600 EA PLUS) MUNTERS - LOC. UNIVALEM")</f>
      </c>
      <c r="C44" s="4" t="inlineStr">
        <is>
          <t>Aguardando</t>
        </is>
      </c>
      <c r="D44" s="4" t="inlineStr">
        <is>
          <t>0</t>
        </is>
      </c>
      <c r="E44" s="5" t="inlineStr">
        <is>
          <t>1.500,00</t>
        </is>
      </c>
      <c r="F44" s="4" t="inlineStr">
        <is>
          <t>500.00</t>
        </is>
      </c>
    </row>
    <row collapsed="false" customFormat="false" customHeight="false" hidden="false" ht="12.1" outlineLevel="0" r="45">
      <c r="A45" s="5" t="s">
        <f>=HYPERLINK("https://leilaoonline.com.br/lote/detalhe/335993", "38157")</f>
      </c>
      <c r="B45" s="4" t="s">
        <f>=HYPERLINK("https://leilaoonline.com.br/lote/detalhe/335993", " UNIDADE DE COLETA E RESFRIAMENTO DE FLUÍDOS - LOC. UNIVALEM")</f>
      </c>
      <c r="C45" s="4" t="inlineStr">
        <is>
          <t>Aguardando</t>
        </is>
      </c>
      <c r="D45" s="4" t="inlineStr">
        <is>
          <t>0</t>
        </is>
      </c>
      <c r="E45" s="5" t="inlineStr">
        <is>
          <t>1.000,00</t>
        </is>
      </c>
      <c r="F45" s="4" t="inlineStr">
        <is>
          <t>500.00</t>
        </is>
      </c>
    </row>
    <row collapsed="false" customFormat="false" customHeight="false" hidden="false" ht="12.1" outlineLevel="0" r="46">
      <c r="A46" s="5" t="s">
        <f>=HYPERLINK("https://leilaoonline.com.br/lote/detalhe/335994", "38159")</f>
      </c>
      <c r="B46" s="4" t="s">
        <f>=HYPERLINK("https://leilaoonline.com.br/lote/detalhe/335994", " PICADOR DE PALHA - LOC. UNIVALEM")</f>
      </c>
      <c r="C46" s="4" t="inlineStr">
        <is>
          <t>Aguardando</t>
        </is>
      </c>
      <c r="D46" s="4" t="inlineStr">
        <is>
          <t>0</t>
        </is>
      </c>
      <c r="E46" s="5" t="inlineStr">
        <is>
          <t>1.500,00</t>
        </is>
      </c>
      <c r="F46" s="4" t="inlineStr">
        <is>
          <t>500.00</t>
        </is>
      </c>
    </row>
    <row collapsed="false" customFormat="false" customHeight="false" hidden="false" ht="12.1" outlineLevel="0" r="47">
      <c r="A47" s="5" t="s">
        <f>=HYPERLINK("https://leilaoonline.com.br/lote/detalhe/335988", "38179")</f>
      </c>
      <c r="B47" s="4" t="s">
        <f>=HYPERLINK("https://leilaoonline.com.br/lote/detalhe/335988", "SECADORA DE AR COMPRIMIDO FARGON - LOC. BENALCOOL")</f>
      </c>
      <c r="C47" s="4" t="inlineStr">
        <is>
          <t>Aguardando</t>
        </is>
      </c>
      <c r="D47" s="4" t="inlineStr">
        <is>
          <t>0</t>
        </is>
      </c>
      <c r="E47" s="5" t="inlineStr">
        <is>
          <t>1.000,00</t>
        </is>
      </c>
      <c r="F47" s="4" t="inlineStr">
        <is>
          <t>500.00</t>
        </is>
      </c>
    </row>
    <row collapsed="false" customFormat="false" customHeight="false" hidden="false" ht="12.1" outlineLevel="0" r="48">
      <c r="A48" s="5" t="s">
        <f>=HYPERLINK("https://leilaoonline.com.br/lote/detalhe/335984", "38187")</f>
      </c>
      <c r="B48" s="4" t="s">
        <f>=HYPERLINK("https://leilaoonline.com.br/lote/detalhe/335984", "VEJA VÍDEO!!! COLHEDORA JOHN DEERE CH670 2L; ANO 2017. - FR173218 - LOC. DESTIVALE")</f>
      </c>
      <c r="C48" s="4" t="inlineStr">
        <is>
          <t>Aguardando</t>
        </is>
      </c>
      <c r="D48" s="4" t="inlineStr">
        <is>
          <t>0</t>
        </is>
      </c>
      <c r="E48" s="5" t="inlineStr">
        <is>
          <t>60.000,00</t>
        </is>
      </c>
      <c r="F48" s="4" t="inlineStr">
        <is>
          <t>2000.00</t>
        </is>
      </c>
    </row>
    <row collapsed="false" customFormat="false" customHeight="false" hidden="false" ht="12.1" outlineLevel="0" r="49">
      <c r="A49" s="5" t="s">
        <f>=HYPERLINK("https://leilaoonline.com.br/lote/detalhe/335805", "38190")</f>
      </c>
      <c r="B49" s="4" t="s">
        <f>=HYPERLINK("https://leilaoonline.com.br/lote/detalhe/335805", "2 BI-HELICOIDAL; APROX. 10 TONELADAS; (VENDA POR KG) - LOC. DESTIVALE")</f>
      </c>
      <c r="C49" s="4" t="inlineStr">
        <is>
          <t>Aguardando</t>
        </is>
      </c>
      <c r="D49" s="4" t="inlineStr">
        <is>
          <t>0</t>
        </is>
      </c>
      <c r="E49" s="5" t="inlineStr">
        <is>
          <t>1,00</t>
        </is>
      </c>
      <c r="F49" s="4" t="inlineStr">
        <is>
          <t>0.10</t>
        </is>
      </c>
    </row>
    <row collapsed="false" customFormat="false" customHeight="false" hidden="false" ht="12.1" outlineLevel="0" r="50">
      <c r="A50" s="5" t="s">
        <f>=HYPERLINK("https://leilaoonline.com.br/lote/detalhe/335613", "38199")</f>
      </c>
      <c r="B50" s="4" t="s">
        <f>=HYPERLINK("https://leilaoonline.com.br/lote/detalhe/335613", "TRANSFORMADOR WEG 750KVA - LOC. UNIVALEM ")</f>
      </c>
      <c r="C50" s="4" t="inlineStr">
        <is>
          <t>Aguardando</t>
        </is>
      </c>
      <c r="D50" s="4" t="inlineStr">
        <is>
          <t>0</t>
        </is>
      </c>
      <c r="E50" s="5" t="inlineStr">
        <is>
          <t>10.000,00</t>
        </is>
      </c>
      <c r="F50" s="4" t="inlineStr">
        <is>
          <t>500.00</t>
        </is>
      </c>
    </row>
    <row collapsed="false" customFormat="false" customHeight="false" hidden="false" ht="12.1" outlineLevel="0" r="51">
      <c r="A51" s="5" t="s">
        <f>=HYPERLINK("https://leilaoonline.com.br/lote/detalhe/335970", "38203")</f>
      </c>
      <c r="B51" s="4" t="s">
        <f>=HYPERLINK("https://leilaoonline.com.br/lote/detalhe/335970", " 02 EXAUSTORES - N/A - LOC. SERRA")</f>
      </c>
      <c r="C51" s="4" t="inlineStr">
        <is>
          <t>Aguardando</t>
        </is>
      </c>
      <c r="D51" s="4" t="inlineStr">
        <is>
          <t>0</t>
        </is>
      </c>
      <c r="E51" s="5" t="inlineStr">
        <is>
          <t>3.000,00</t>
        </is>
      </c>
      <c r="F51" s="4" t="inlineStr">
        <is>
          <t>500.00</t>
        </is>
      </c>
    </row>
    <row collapsed="false" customFormat="false" customHeight="false" hidden="false" ht="12.1" outlineLevel="0" r="52">
      <c r="A52" s="5" t="s">
        <f>=HYPERLINK("https://leilaoonline.com.br/lote/detalhe/335962", "38204")</f>
      </c>
      <c r="B52" s="4" t="s">
        <f>=HYPERLINK("https://leilaoonline.com.br/lote/detalhe/335962", " 01 TRANSFORMADOR ELEVADOR - N/A - LOC. SERRA")</f>
      </c>
      <c r="C52" s="4" t="inlineStr">
        <is>
          <t>Aguardando</t>
        </is>
      </c>
      <c r="D52" s="4" t="inlineStr">
        <is>
          <t>0</t>
        </is>
      </c>
      <c r="E52" s="5" t="inlineStr">
        <is>
          <t>10.000,00</t>
        </is>
      </c>
      <c r="F52" s="4" t="inlineStr">
        <is>
          <t>500.00</t>
        </is>
      </c>
    </row>
    <row collapsed="false" customFormat="false" customHeight="false" hidden="false" ht="12.1" outlineLevel="0" r="53">
      <c r="A53" s="5" t="s">
        <f>=HYPERLINK("https://leilaoonline.com.br/lote/detalhe/335973", "38205")</f>
      </c>
      <c r="B53" s="4" t="s">
        <f>=HYPERLINK("https://leilaoonline.com.br/lote/detalhe/335973", "CARRINHO DE PONTE ROLANTE - N/A - LOC. SERRA")</f>
      </c>
      <c r="C53" s="4" t="inlineStr">
        <is>
          <t>Aguardando</t>
        </is>
      </c>
      <c r="D53" s="4" t="inlineStr">
        <is>
          <t>0</t>
        </is>
      </c>
      <c r="E53" s="5" t="inlineStr">
        <is>
          <t>5.000,00</t>
        </is>
      </c>
      <c r="F53" s="4" t="inlineStr">
        <is>
          <t>500.00</t>
        </is>
      </c>
    </row>
    <row collapsed="false" customFormat="false" customHeight="false" hidden="false" ht="12.1" outlineLevel="0" r="54">
      <c r="A54" s="5" t="s">
        <f>=HYPERLINK("https://leilaoonline.com.br/lote/detalhe/335974", "38208")</f>
      </c>
      <c r="B54" s="4" t="s">
        <f>=HYPERLINK("https://leilaoonline.com.br/lote/detalhe/335974", " EXAUSTOR DA CALDEIRA - N/A - LOC. SERRA")</f>
      </c>
      <c r="C54" s="4" t="inlineStr">
        <is>
          <t>Aguardando</t>
        </is>
      </c>
      <c r="D54" s="4" t="inlineStr">
        <is>
          <t>0</t>
        </is>
      </c>
      <c r="E54" s="5" t="inlineStr">
        <is>
          <t>3.000,00</t>
        </is>
      </c>
      <c r="F54" s="4" t="inlineStr">
        <is>
          <t>500.00</t>
        </is>
      </c>
    </row>
    <row collapsed="false" customFormat="false" customHeight="false" hidden="false" ht="12.1" outlineLevel="0" r="55">
      <c r="A55" s="5" t="s">
        <f>=HYPERLINK("https://leilaoonline.com.br/lote/detalhe/335979", "38209")</f>
      </c>
      <c r="B55" s="4" t="s">
        <f>=HYPERLINK("https://leilaoonline.com.br/lote/detalhe/335979", " RESERVATÓRIO DE ÓLEO - N/A - LOC. SERRA")</f>
      </c>
      <c r="C55" s="4" t="inlineStr">
        <is>
          <t>Aguardando</t>
        </is>
      </c>
      <c r="D55" s="4" t="inlineStr">
        <is>
          <t>0</t>
        </is>
      </c>
      <c r="E55" s="5" t="inlineStr">
        <is>
          <t>5.000,00</t>
        </is>
      </c>
      <c r="F55" s="4" t="inlineStr">
        <is>
          <t>500.00</t>
        </is>
      </c>
    </row>
    <row collapsed="false" customFormat="false" customHeight="false" hidden="false" ht="12.1" outlineLevel="0" r="56">
      <c r="A56" s="5" t="s">
        <f>=HYPERLINK("https://leilaoonline.com.br/lote/detalhe/335972", "38211")</f>
      </c>
      <c r="B56" s="4" t="s">
        <f>=HYPERLINK("https://leilaoonline.com.br/lote/detalhe/335972", "02 PRENSAS, 01 DOBRADEIRA - N/A - LOC. SERRA")</f>
      </c>
      <c r="C56" s="4" t="inlineStr">
        <is>
          <t>Aguardando</t>
        </is>
      </c>
      <c r="D56" s="4" t="inlineStr">
        <is>
          <t>0</t>
        </is>
      </c>
      <c r="E56" s="5" t="inlineStr">
        <is>
          <t>10.000,00</t>
        </is>
      </c>
      <c r="F56" s="4" t="inlineStr">
        <is>
          <t>500.00</t>
        </is>
      </c>
    </row>
    <row collapsed="false" customFormat="false" customHeight="false" hidden="false" ht="12.1" outlineLevel="0" r="57">
      <c r="A57" s="5" t="s">
        <f>=HYPERLINK("https://leilaoonline.com.br/lote/detalhe/335980", "38215")</f>
      </c>
      <c r="B57" s="4" t="s">
        <f>=HYPERLINK("https://leilaoonline.com.br/lote/detalhe/335980", " 02 MÁQUINAS DE SOLDA - N/A - LOC. SERRA")</f>
      </c>
      <c r="C57" s="4" t="inlineStr">
        <is>
          <t>Aguardando</t>
        </is>
      </c>
      <c r="D57" s="4" t="inlineStr">
        <is>
          <t>0</t>
        </is>
      </c>
      <c r="E57" s="5" t="inlineStr">
        <is>
          <t>5.000,00</t>
        </is>
      </c>
      <c r="F57" s="4" t="inlineStr">
        <is>
          <t>500.00</t>
        </is>
      </c>
    </row>
    <row collapsed="false" customFormat="false" customHeight="false" hidden="false" ht="12.1" outlineLevel="0" r="58">
      <c r="A58" s="5" t="s">
        <f>=HYPERLINK("https://leilaoonline.com.br/lote/detalhe/335971", "38216")</f>
      </c>
      <c r="B58" s="4" t="s">
        <f>=HYPERLINK("https://leilaoonline.com.br/lote/detalhe/335971", " 03 REDUTORES, 04 MANCAIS - N/A - LOC. SERRA")</f>
      </c>
      <c r="C58" s="4" t="inlineStr">
        <is>
          <t>Aguardando</t>
        </is>
      </c>
      <c r="D58" s="4" t="inlineStr">
        <is>
          <t>0</t>
        </is>
      </c>
      <c r="E58" s="5" t="inlineStr">
        <is>
          <t>6.000,00</t>
        </is>
      </c>
      <c r="F58" s="4" t="inlineStr">
        <is>
          <t>500.00</t>
        </is>
      </c>
    </row>
    <row collapsed="false" customFormat="false" customHeight="false" hidden="false" ht="12.1" outlineLevel="0" r="59">
      <c r="A59" s="5" t="s">
        <f>=HYPERLINK("https://leilaoonline.com.br/lote/detalhe/335967", "38217")</f>
      </c>
      <c r="B59" s="4" t="s">
        <f>=HYPERLINK("https://leilaoonline.com.br/lote/detalhe/335967", " 02 TRANSFORMADORES DE POTÊNCIA - N/A - LOC. SERRA")</f>
      </c>
      <c r="C59" s="4" t="inlineStr">
        <is>
          <t>Aguardando</t>
        </is>
      </c>
      <c r="D59" s="4" t="inlineStr">
        <is>
          <t>0</t>
        </is>
      </c>
      <c r="E59" s="5" t="inlineStr">
        <is>
          <t>5.000,00</t>
        </is>
      </c>
      <c r="F59" s="4" t="inlineStr">
        <is>
          <t>500.00</t>
        </is>
      </c>
    </row>
    <row collapsed="false" customFormat="false" customHeight="false" hidden="false" ht="12.1" outlineLevel="0" r="60">
      <c r="A60" s="5" t="s">
        <f>=HYPERLINK("https://leilaoonline.com.br/lote/detalhe/335968", "38220")</f>
      </c>
      <c r="B60" s="4" t="s">
        <f>=HYPERLINK("https://leilaoonline.com.br/lote/detalhe/335968", " 13 MOTORES WEG - N/A - LOC. SERRA")</f>
      </c>
      <c r="C60" s="4" t="inlineStr">
        <is>
          <t>Aguardando</t>
        </is>
      </c>
      <c r="D60" s="4" t="inlineStr">
        <is>
          <t>0</t>
        </is>
      </c>
      <c r="E60" s="5" t="inlineStr">
        <is>
          <t>10.000,00</t>
        </is>
      </c>
      <c r="F60" s="4" t="inlineStr">
        <is>
          <t>1000.00</t>
        </is>
      </c>
    </row>
    <row collapsed="false" customFormat="false" customHeight="false" hidden="false" ht="12.1" outlineLevel="0" r="61">
      <c r="A61" s="5" t="s">
        <f>=HYPERLINK("https://leilaoonline.com.br/lote/detalhe/335969", "38221")</f>
      </c>
      <c r="B61" s="4" t="s">
        <f>=HYPERLINK("https://leilaoonline.com.br/lote/detalhe/335969", "13 MÓDULOS DE VAZÃO - N/A - LOC. SERRA")</f>
      </c>
      <c r="C61" s="4" t="inlineStr">
        <is>
          <t>Aguardando</t>
        </is>
      </c>
      <c r="D61" s="4" t="inlineStr">
        <is>
          <t>0</t>
        </is>
      </c>
      <c r="E61" s="5" t="inlineStr">
        <is>
          <t>5.000,00</t>
        </is>
      </c>
      <c r="F61" s="4" t="inlineStr">
        <is>
          <t>500.00</t>
        </is>
      </c>
    </row>
    <row collapsed="false" customFormat="false" customHeight="false" hidden="false" ht="12.1" outlineLevel="0" r="62">
      <c r="A62" s="5" t="s">
        <f>=HYPERLINK("https://leilaoonline.com.br/lote/detalhe/335977", "38222")</f>
      </c>
      <c r="B62" s="4" t="s">
        <f>=HYPERLINK("https://leilaoonline.com.br/lote/detalhe/335977", " CARCAÇA DE BOMBA - N/A - LOC. SERRA")</f>
      </c>
      <c r="C62" s="4" t="inlineStr">
        <is>
          <t>Aguardando</t>
        </is>
      </c>
      <c r="D62" s="4" t="inlineStr">
        <is>
          <t>0</t>
        </is>
      </c>
      <c r="E62" s="5" t="inlineStr">
        <is>
          <t>1.000,00</t>
        </is>
      </c>
      <c r="F62" s="4" t="inlineStr">
        <is>
          <t>500.00</t>
        </is>
      </c>
    </row>
    <row collapsed="false" customFormat="false" customHeight="false" hidden="false" ht="12.1" outlineLevel="0" r="63">
      <c r="A63" s="5" t="s">
        <f>=HYPERLINK("https://leilaoonline.com.br/lote/detalhe/335978", "38223")</f>
      </c>
      <c r="B63" s="4" t="s">
        <f>=HYPERLINK("https://leilaoonline.com.br/lote/detalhe/335978", "UNIDADE HIDRÁULICA - N/A - LOC. SERRA")</f>
      </c>
      <c r="C63" s="4" t="inlineStr">
        <is>
          <t>Aguardando</t>
        </is>
      </c>
      <c r="D63" s="4" t="inlineStr">
        <is>
          <t>0</t>
        </is>
      </c>
      <c r="E63" s="5" t="inlineStr">
        <is>
          <t>5.000,00</t>
        </is>
      </c>
      <c r="F63" s="4" t="inlineStr">
        <is>
          <t>500.00</t>
        </is>
      </c>
    </row>
    <row collapsed="false" customFormat="false" customHeight="false" hidden="false" ht="12.1" outlineLevel="0" r="64">
      <c r="A64" s="5" t="s">
        <f>=HYPERLINK("https://leilaoonline.com.br/lote/detalhe/335975", "38224")</f>
      </c>
      <c r="B64" s="4" t="s">
        <f>=HYPERLINK("https://leilaoonline.com.br/lote/detalhe/335975", " 13 VÁLVULAS - N/A - LOC. SERRA")</f>
      </c>
      <c r="C64" s="4" t="inlineStr">
        <is>
          <t>Aguardando</t>
        </is>
      </c>
      <c r="D64" s="4" t="inlineStr">
        <is>
          <t>0</t>
        </is>
      </c>
      <c r="E64" s="5" t="inlineStr">
        <is>
          <t>5.000,00</t>
        </is>
      </c>
      <c r="F64" s="4" t="inlineStr">
        <is>
          <t>500.00</t>
        </is>
      </c>
    </row>
    <row collapsed="false" customFormat="false" customHeight="false" hidden="false" ht="12.1" outlineLevel="0" r="65">
      <c r="A65" s="5" t="s">
        <f>=HYPERLINK("https://leilaoonline.com.br/lote/detalhe/335981", "38225")</f>
      </c>
      <c r="B65" s="4" t="s">
        <f>=HYPERLINK("https://leilaoonline.com.br/lote/detalhe/335981", " BALÃO SEPARADOR - N/A - LOC. SERRA")</f>
      </c>
      <c r="C65" s="4" t="inlineStr">
        <is>
          <t>Aguardando</t>
        </is>
      </c>
      <c r="D65" s="4" t="inlineStr">
        <is>
          <t>0</t>
        </is>
      </c>
      <c r="E65" s="5" t="inlineStr">
        <is>
          <t>2.500,00</t>
        </is>
      </c>
      <c r="F65" s="4" t="inlineStr">
        <is>
          <t>500.00</t>
        </is>
      </c>
    </row>
    <row collapsed="false" customFormat="false" customHeight="false" hidden="false" ht="12.1" outlineLevel="0" r="66">
      <c r="A66" s="5" t="s">
        <f>=HYPERLINK("https://leilaoonline.com.br/lote/detalhe/335965", "38226")</f>
      </c>
      <c r="B66" s="4" t="s">
        <f>=HYPERLINK("https://leilaoonline.com.br/lote/detalhe/335965", " TRANSFORMADOR REBAIXADOR 750 KVA - N/A - LOC. SERRA")</f>
      </c>
      <c r="C66" s="4" t="inlineStr">
        <is>
          <t>Aguardando</t>
        </is>
      </c>
      <c r="D66" s="4" t="inlineStr">
        <is>
          <t>0</t>
        </is>
      </c>
      <c r="E66" s="5" t="inlineStr">
        <is>
          <t>15.000,00</t>
        </is>
      </c>
      <c r="F66" s="4" t="inlineStr">
        <is>
          <t>1000.00</t>
        </is>
      </c>
    </row>
    <row collapsed="false" customFormat="false" customHeight="false" hidden="false" ht="12.1" outlineLevel="0" r="67">
      <c r="A67" s="5" t="s">
        <f>=HYPERLINK("https://leilaoonline.com.br/lote/detalhe/335948", "38227")</f>
      </c>
      <c r="B67" s="4" t="s">
        <f>=HYPERLINK("https://leilaoonline.com.br/lote/detalhe/335948", " COLHEDORA JOHN DEERE CH670 2L ; ANO 2018. - FR20835 - LOC. SERRA ")</f>
      </c>
      <c r="C67" s="4" t="inlineStr">
        <is>
          <t>Aguardando</t>
        </is>
      </c>
      <c r="D67" s="4" t="inlineStr">
        <is>
          <t>1</t>
        </is>
      </c>
      <c r="E67" s="5" t="inlineStr">
        <is>
          <t>20.000,00</t>
        </is>
      </c>
      <c r="F67" s="4" t="inlineStr">
        <is>
          <t>1000.00</t>
        </is>
      </c>
    </row>
    <row collapsed="false" customFormat="false" customHeight="false" hidden="false" ht="12.1" outlineLevel="0" r="68">
      <c r="A68" s="5" t="s">
        <f>=HYPERLINK("https://leilaoonline.com.br/lote/detalhe/335947", "38228")</f>
      </c>
      <c r="B68" s="4" t="s">
        <f>=HYPERLINK("https://leilaoonline.com.br/lote/detalhe/335947", " COLHEDORA JOHN DEERE CH670 2L ; ANO 2018. - FR20533 - LOC. SERRA ")</f>
      </c>
      <c r="C68" s="4" t="inlineStr">
        <is>
          <t>Aguardando</t>
        </is>
      </c>
      <c r="D68" s="4" t="inlineStr">
        <is>
          <t>1</t>
        </is>
      </c>
      <c r="E68" s="5" t="inlineStr">
        <is>
          <t>20.000,00</t>
        </is>
      </c>
      <c r="F68" s="4" t="inlineStr">
        <is>
          <t>1000.00</t>
        </is>
      </c>
    </row>
    <row collapsed="false" customFormat="false" customHeight="false" hidden="false" ht="12.1" outlineLevel="0" r="69">
      <c r="A69" s="5" t="s">
        <f>=HYPERLINK("https://leilaoonline.com.br/lote/detalhe/335944", "38229")</f>
      </c>
      <c r="B69" s="4" t="s">
        <f>=HYPERLINK("https://leilaoonline.com.br/lote/detalhe/335944", " TRANSBORDO ATA 12000 12T; ANO 2012. - FR123773 - LOC. SERRA ")</f>
      </c>
      <c r="C69" s="4" t="inlineStr">
        <is>
          <t>Aguardando</t>
        </is>
      </c>
      <c r="D69" s="4" t="inlineStr">
        <is>
          <t>0</t>
        </is>
      </c>
      <c r="E69" s="5" t="inlineStr">
        <is>
          <t>10.000,00</t>
        </is>
      </c>
      <c r="F69" s="4" t="inlineStr">
        <is>
          <t>1000.00</t>
        </is>
      </c>
    </row>
    <row collapsed="false" customFormat="false" customHeight="false" hidden="false" ht="12.1" outlineLevel="0" r="70">
      <c r="A70" s="5" t="s">
        <f>=HYPERLINK("https://leilaoonline.com.br/lote/detalhe/335945", "38230")</f>
      </c>
      <c r="B70" s="4" t="s">
        <f>=HYPERLINK("https://leilaoonline.com.br/lote/detalhe/335945", " CAMINHÃO VW/15-180 EURO3  WORKER; ANO 2010/2010; BRANCA. - FR10608 - LOC. SERRA ")</f>
      </c>
      <c r="C70" s="4" t="inlineStr">
        <is>
          <t>Aguardando</t>
        </is>
      </c>
      <c r="D70" s="4" t="inlineStr">
        <is>
          <t>0</t>
        </is>
      </c>
      <c r="E70" s="5" t="inlineStr">
        <is>
          <t>40.000,00</t>
        </is>
      </c>
      <c r="F70" s="4" t="inlineStr">
        <is>
          <t>1000.00</t>
        </is>
      </c>
    </row>
    <row collapsed="false" customFormat="false" customHeight="false" hidden="false" ht="12.1" outlineLevel="0" r="71">
      <c r="A71" s="5" t="s">
        <f>=HYPERLINK("https://leilaoonline.com.br/lote/detalhe/335921", "38231")</f>
      </c>
      <c r="B71" s="4" t="s">
        <f>=HYPERLINK("https://leilaoonline.com.br/lote/detalhe/335921", " 01 ENGRENAGEM INTERMEDIÁRIA BI-HELICOIDAL Z137; 01 PINHÃO INTERMEDIÁRIO BI-HELICOIDAL Z23 -N/A - LOC. ARARAQUARA")</f>
      </c>
      <c r="C71" s="4" t="inlineStr">
        <is>
          <t>Aguardando</t>
        </is>
      </c>
      <c r="D71" s="4" t="inlineStr">
        <is>
          <t>0</t>
        </is>
      </c>
      <c r="E71" s="5" t="inlineStr">
        <is>
          <t>5.000,00</t>
        </is>
      </c>
      <c r="F71" s="4" t="inlineStr">
        <is>
          <t>500.00</t>
        </is>
      </c>
    </row>
    <row collapsed="false" customFormat="false" customHeight="false" hidden="false" ht="12.1" outlineLevel="0" r="72">
      <c r="A72" s="5" t="s">
        <f>=HYPERLINK("https://leilaoonline.com.br/lote/detalhe/335925", "38232")</f>
      </c>
      <c r="B72" s="4" t="s">
        <f>=HYPERLINK("https://leilaoonline.com.br/lote/detalhe/335925", "02 TRANSMISSORES DE NÍVEL MANUAL; E 02 TRANSMISSORES DE NÍVEL MAGNÉTICO - N/A - LOC. ARARAQUARA")</f>
      </c>
      <c r="C72" s="4" t="inlineStr">
        <is>
          <t>Aguardando</t>
        </is>
      </c>
      <c r="D72" s="4" t="inlineStr">
        <is>
          <t>0</t>
        </is>
      </c>
      <c r="E72" s="5" t="inlineStr">
        <is>
          <t>3.000,00</t>
        </is>
      </c>
      <c r="F72" s="4" t="inlineStr">
        <is>
          <t>500.00</t>
        </is>
      </c>
    </row>
    <row collapsed="false" customFormat="false" customHeight="false" hidden="false" ht="12.1" outlineLevel="0" r="73">
      <c r="A73" s="5" t="s">
        <f>=HYPERLINK("https://leilaoonline.com.br/lote/detalhe/335919", "38233")</f>
      </c>
      <c r="B73" s="4" t="s">
        <f>=HYPERLINK("https://leilaoonline.com.br/lote/detalhe/335919", " VENTILADOR DE SOPRAGEM DA ESTEIRA 84 - N/A - LOC. ARARAQUARA")</f>
      </c>
      <c r="C73" s="4" t="inlineStr">
        <is>
          <t>Aguardando</t>
        </is>
      </c>
      <c r="D73" s="4" t="inlineStr">
        <is>
          <t>0</t>
        </is>
      </c>
      <c r="E73" s="5" t="inlineStr">
        <is>
          <t>5.000,00</t>
        </is>
      </c>
      <c r="F73" s="4" t="inlineStr">
        <is>
          <t>500.00</t>
        </is>
      </c>
    </row>
    <row collapsed="false" customFormat="false" customHeight="false" hidden="false" ht="12.1" outlineLevel="0" r="74">
      <c r="A74" s="5" t="s">
        <f>=HYPERLINK("https://leilaoonline.com.br/lote/detalhe/335920", "38234")</f>
      </c>
      <c r="B74" s="4" t="s">
        <f>=HYPERLINK("https://leilaoonline.com.br/lote/detalhe/335920", " TURBINA DME-700 | PATRIMÔNIO: 276932 - N/A - LOC. ARARAQUARA")</f>
      </c>
      <c r="C74" s="4" t="inlineStr">
        <is>
          <t>Aguardando</t>
        </is>
      </c>
      <c r="D74" s="4" t="inlineStr">
        <is>
          <t>0</t>
        </is>
      </c>
      <c r="E74" s="5" t="inlineStr">
        <is>
          <t>3.000,00</t>
        </is>
      </c>
      <c r="F74" s="4" t="inlineStr">
        <is>
          <t>500.00</t>
        </is>
      </c>
    </row>
    <row collapsed="false" customFormat="false" customHeight="false" hidden="false" ht="12.1" outlineLevel="0" r="75">
      <c r="A75" s="5" t="s">
        <f>=HYPERLINK("https://leilaoonline.com.br/lote/detalhe/335923", "38235")</f>
      </c>
      <c r="B75" s="4" t="s">
        <f>=HYPERLINK("https://leilaoonline.com.br/lote/detalhe/335923", " REDUTOR DA ANTIGA MESA 950 | PATRIMÔNIO: 217911 - N/A - LOC. ARARAQUARA")</f>
      </c>
      <c r="C75" s="4" t="inlineStr">
        <is>
          <t>Aguardando</t>
        </is>
      </c>
      <c r="D75" s="4" t="inlineStr">
        <is>
          <t>0</t>
        </is>
      </c>
      <c r="E75" s="5" t="inlineStr">
        <is>
          <t>10.000,00</t>
        </is>
      </c>
      <c r="F75" s="4" t="inlineStr">
        <is>
          <t>500.00</t>
        </is>
      </c>
    </row>
    <row collapsed="false" customFormat="false" customHeight="false" hidden="false" ht="12.1" outlineLevel="0" r="76">
      <c r="A76" s="5" t="s">
        <f>=HYPERLINK("https://leilaoonline.com.br/lote/detalhe/335926", "38236")</f>
      </c>
      <c r="B76" s="4" t="s">
        <f>=HYPERLINK("https://leilaoonline.com.br/lote/detalhe/335926", " REDUTOR DO TAMBOR ALIMENTADOR DA MOENDA - N/A - LOC. ARARAQUARA")</f>
      </c>
      <c r="C76" s="4" t="inlineStr">
        <is>
          <t>Aguardando</t>
        </is>
      </c>
      <c r="D76" s="4" t="inlineStr">
        <is>
          <t>0</t>
        </is>
      </c>
      <c r="E76" s="5" t="inlineStr">
        <is>
          <t>10.000,00</t>
        </is>
      </c>
      <c r="F76" s="4" t="inlineStr">
        <is>
          <t>500.00</t>
        </is>
      </c>
    </row>
    <row collapsed="false" customFormat="false" customHeight="false" hidden="false" ht="12.1" outlineLevel="0" r="77">
      <c r="A77" s="5" t="s">
        <f>=HYPERLINK("https://leilaoonline.com.br/lote/detalhe/335930", "38237")</f>
      </c>
      <c r="B77" s="4" t="s">
        <f>=HYPERLINK("https://leilaoonline.com.br/lote/detalhe/335930", " 03  VÁLVULAS DE 8 POLEGADAS - N/A - LOC. ARARAQUARA")</f>
      </c>
      <c r="C77" s="4" t="inlineStr">
        <is>
          <t>Aguardando</t>
        </is>
      </c>
      <c r="D77" s="4" t="inlineStr">
        <is>
          <t>0</t>
        </is>
      </c>
      <c r="E77" s="5" t="inlineStr">
        <is>
          <t>5.000,00</t>
        </is>
      </c>
      <c r="F77" s="4" t="inlineStr">
        <is>
          <t>500.00</t>
        </is>
      </c>
    </row>
    <row collapsed="false" customFormat="false" customHeight="false" hidden="false" ht="12.1" outlineLevel="0" r="78">
      <c r="A78" s="5" t="s">
        <f>=HYPERLINK("https://leilaoonline.com.br/lote/detalhe/335924", "38238")</f>
      </c>
      <c r="B78" s="4" t="s">
        <f>=HYPERLINK("https://leilaoonline.com.br/lote/detalhe/335924", " BOMBA DE VÁCUO NASH | PATRIMÔNIO: 218371 - N/A - LOC. ARARAQUARA")</f>
      </c>
      <c r="C78" s="4" t="inlineStr">
        <is>
          <t>Aguardando</t>
        </is>
      </c>
      <c r="D78" s="4" t="inlineStr">
        <is>
          <t>0</t>
        </is>
      </c>
      <c r="E78" s="5" t="inlineStr">
        <is>
          <t>3.000,00</t>
        </is>
      </c>
      <c r="F78" s="4" t="inlineStr">
        <is>
          <t>500.00</t>
        </is>
      </c>
    </row>
    <row collapsed="false" customFormat="false" customHeight="false" hidden="false" ht="12.1" outlineLevel="0" r="79">
      <c r="A79" s="5" t="s">
        <f>=HYPERLINK("https://leilaoonline.com.br/lote/detalhe/335933", "38239")</f>
      </c>
      <c r="B79" s="4" t="s">
        <f>=HYPERLINK("https://leilaoonline.com.br/lote/detalhe/335933", "UNIDADE HIDRÁULICA - N/A - LOC. ARARAQUARA")</f>
      </c>
      <c r="C79" s="4" t="inlineStr">
        <is>
          <t>Aguardando</t>
        </is>
      </c>
      <c r="D79" s="4" t="inlineStr">
        <is>
          <t>0</t>
        </is>
      </c>
      <c r="E79" s="5" t="inlineStr">
        <is>
          <t>3.000,00</t>
        </is>
      </c>
      <c r="F79" s="4" t="inlineStr">
        <is>
          <t>500.00</t>
        </is>
      </c>
    </row>
    <row collapsed="false" customFormat="false" customHeight="false" hidden="false" ht="12.1" outlineLevel="0" r="80">
      <c r="A80" s="5" t="s">
        <f>=HYPERLINK("https://leilaoonline.com.br/lote/detalhe/335922", "38240")</f>
      </c>
      <c r="B80" s="4" t="s">
        <f>=HYPERLINK("https://leilaoonline.com.br/lote/detalhe/335922", " EXAUSTOR TBG CENTRÍFUGO - N/A - LOC. ARARAQUARA")</f>
      </c>
      <c r="C80" s="4" t="inlineStr">
        <is>
          <t>Aguardando</t>
        </is>
      </c>
      <c r="D80" s="4" t="inlineStr">
        <is>
          <t>0</t>
        </is>
      </c>
      <c r="E80" s="5" t="inlineStr">
        <is>
          <t>2.000,00</t>
        </is>
      </c>
      <c r="F80" s="4" t="inlineStr">
        <is>
          <t>500.00</t>
        </is>
      </c>
    </row>
    <row collapsed="false" customFormat="false" customHeight="false" hidden="false" ht="12.1" outlineLevel="0" r="81">
      <c r="A81" s="5" t="s">
        <f>=HYPERLINK("https://leilaoonline.com.br/lote/detalhe/335941", "38241")</f>
      </c>
      <c r="B81" s="4" t="s">
        <f>=HYPERLINK("https://leilaoonline.com.br/lote/detalhe/335941", " TRANSBORDO ATA 12000 12T; ANO 2012. - FR123769 - LOC. ARARAQUARA")</f>
      </c>
      <c r="C81" s="4" t="inlineStr">
        <is>
          <t>Aguardando</t>
        </is>
      </c>
      <c r="D81" s="4" t="inlineStr">
        <is>
          <t>0</t>
        </is>
      </c>
      <c r="E81" s="5" t="inlineStr">
        <is>
          <t>10.000,00</t>
        </is>
      </c>
      <c r="F81" s="4" t="inlineStr">
        <is>
          <t>1000.00</t>
        </is>
      </c>
    </row>
    <row collapsed="false" customFormat="false" customHeight="false" hidden="false" ht="12.1" outlineLevel="0" r="82">
      <c r="A82" s="5" t="s">
        <f>=HYPERLINK("https://leilaoonline.com.br/lote/detalhe/335938", "38242")</f>
      </c>
      <c r="B82" s="4" t="s">
        <f>=HYPERLINK("https://leilaoonline.com.br/lote/detalhe/335938", " TRANSBORDO ATA 12000 12T; ANO 2015. - FR123883 - LOC. ARARAQUARA")</f>
      </c>
      <c r="C82" s="4" t="inlineStr">
        <is>
          <t>Aguardando</t>
        </is>
      </c>
      <c r="D82" s="4" t="inlineStr">
        <is>
          <t>0</t>
        </is>
      </c>
      <c r="E82" s="5" t="inlineStr">
        <is>
          <t>10.000,00</t>
        </is>
      </c>
      <c r="F82" s="4" t="inlineStr">
        <is>
          <t>1000.00</t>
        </is>
      </c>
    </row>
    <row collapsed="false" customFormat="false" customHeight="false" hidden="false" ht="12.1" outlineLevel="0" r="83">
      <c r="A83" s="5" t="s">
        <f>=HYPERLINK("https://leilaoonline.com.br/lote/detalhe/335943", "38243")</f>
      </c>
      <c r="B83" s="4" t="s">
        <f>=HYPERLINK("https://leilaoonline.com.br/lote/detalhe/335943", " TRANSBORDO ATA 12000 12T; ANO 2012. - FR361613 - LOC. ARARAQUARA")</f>
      </c>
      <c r="C83" s="4" t="inlineStr">
        <is>
          <t>Aguardando</t>
        </is>
      </c>
      <c r="D83" s="4" t="inlineStr">
        <is>
          <t>0</t>
        </is>
      </c>
      <c r="E83" s="5" t="inlineStr">
        <is>
          <t>10.000,00</t>
        </is>
      </c>
      <c r="F83" s="4" t="inlineStr">
        <is>
          <t>1000.00</t>
        </is>
      </c>
    </row>
    <row collapsed="false" customFormat="false" customHeight="false" hidden="false" ht="12.1" outlineLevel="0" r="84">
      <c r="A84" s="5" t="s">
        <f>=HYPERLINK("https://leilaoonline.com.br/lote/detalhe/335936", "38244")</f>
      </c>
      <c r="B84" s="4" t="s">
        <f>=HYPERLINK("https://leilaoonline.com.br/lote/detalhe/335936", " TRANSBORDO ATA 12000 12T; ANO 2012. - FR361632 - LOC. ARARAQUARA")</f>
      </c>
      <c r="C84" s="4" t="inlineStr">
        <is>
          <t>Aguardando</t>
        </is>
      </c>
      <c r="D84" s="4" t="inlineStr">
        <is>
          <t>0</t>
        </is>
      </c>
      <c r="E84" s="5" t="inlineStr">
        <is>
          <t>10.000,00</t>
        </is>
      </c>
      <c r="F84" s="4" t="inlineStr">
        <is>
          <t>1000.00</t>
        </is>
      </c>
    </row>
    <row collapsed="false" customFormat="false" customHeight="false" hidden="false" ht="12.1" outlineLevel="0" r="85">
      <c r="A85" s="5" t="s">
        <f>=HYPERLINK("https://leilaoonline.com.br/lote/detalhe/335939", "38245")</f>
      </c>
      <c r="B85" s="4" t="s">
        <f>=HYPERLINK("https://leilaoonline.com.br/lote/detalhe/335939", " TRANSBORDO ATA 12000 12T; ANO 2012. - FR361609 - LOC. ARARAQUARA")</f>
      </c>
      <c r="C85" s="4" t="inlineStr">
        <is>
          <t>Aguardando</t>
        </is>
      </c>
      <c r="D85" s="4" t="inlineStr">
        <is>
          <t>0</t>
        </is>
      </c>
      <c r="E85" s="5" t="inlineStr">
        <is>
          <t>10.000,00</t>
        </is>
      </c>
      <c r="F85" s="4" t="inlineStr">
        <is>
          <t>1000.00</t>
        </is>
      </c>
    </row>
    <row collapsed="false" customFormat="false" customHeight="false" hidden="false" ht="12.1" outlineLevel="0" r="86">
      <c r="A86" s="5" t="s">
        <f>=HYPERLINK("https://leilaoonline.com.br/lote/detalhe/335942", "38246")</f>
      </c>
      <c r="B86" s="4" t="s">
        <f>=HYPERLINK("https://leilaoonline.com.br/lote/detalhe/335942", " TRANSBORDO ATA 12000 12T; ANO 2015. - FR123884 - LOC. ARARAQUARA")</f>
      </c>
      <c r="C86" s="4" t="inlineStr">
        <is>
          <t>Aguardando</t>
        </is>
      </c>
      <c r="D86" s="4" t="inlineStr">
        <is>
          <t>0</t>
        </is>
      </c>
      <c r="E86" s="5" t="inlineStr">
        <is>
          <t>10.000,00</t>
        </is>
      </c>
      <c r="F86" s="4" t="inlineStr">
        <is>
          <t>1000.00</t>
        </is>
      </c>
    </row>
    <row collapsed="false" customFormat="false" customHeight="false" hidden="false" ht="12.1" outlineLevel="0" r="87">
      <c r="A87" s="5" t="s">
        <f>=HYPERLINK("https://leilaoonline.com.br/lote/detalhe/335934", "38247")</f>
      </c>
      <c r="B87" s="4" t="s">
        <f>=HYPERLINK("https://leilaoonline.com.br/lote/detalhe/335934", " TRANSBORDO ATA 12000 12T; ANO 2010. - FR123803 - LOC. ARARAQUARA")</f>
      </c>
      <c r="C87" s="4" t="inlineStr">
        <is>
          <t>Aguardando</t>
        </is>
      </c>
      <c r="D87" s="4" t="inlineStr">
        <is>
          <t>0</t>
        </is>
      </c>
      <c r="E87" s="5" t="inlineStr">
        <is>
          <t>10.000,00</t>
        </is>
      </c>
      <c r="F87" s="4" t="inlineStr">
        <is>
          <t>1000.00</t>
        </is>
      </c>
    </row>
    <row collapsed="false" customFormat="false" customHeight="false" hidden="false" ht="12.1" outlineLevel="0" r="88">
      <c r="A88" s="5" t="s">
        <f>=HYPERLINK("https://leilaoonline.com.br/lote/detalhe/335940", "38248")</f>
      </c>
      <c r="B88" s="4" t="s">
        <f>=HYPERLINK("https://leilaoonline.com.br/lote/detalhe/335940", " TRANSBORDO ATA 12000 12T; ANO 2015. - FR123889 - LOC. ARARAQUARA")</f>
      </c>
      <c r="C88" s="4" t="inlineStr">
        <is>
          <t>Aguardando</t>
        </is>
      </c>
      <c r="D88" s="4" t="inlineStr">
        <is>
          <t>0</t>
        </is>
      </c>
      <c r="E88" s="5" t="inlineStr">
        <is>
          <t>10.000,00</t>
        </is>
      </c>
      <c r="F88" s="4" t="inlineStr">
        <is>
          <t>1000.00</t>
        </is>
      </c>
    </row>
    <row collapsed="false" customFormat="false" customHeight="false" hidden="false" ht="12.1" outlineLevel="0" r="89">
      <c r="A89" s="5" t="s">
        <f>=HYPERLINK("https://leilaoonline.com.br/lote/detalhe/335937", "38249")</f>
      </c>
      <c r="B89" s="4" t="s">
        <f>=HYPERLINK("https://leilaoonline.com.br/lote/detalhe/335937", "TRANSBORDO ATA 12000 12T; ANO 2015. - FR123893 - LOC. ARARAQUARA")</f>
      </c>
      <c r="C89" s="4" t="inlineStr">
        <is>
          <t>Aguardando</t>
        </is>
      </c>
      <c r="D89" s="4" t="inlineStr">
        <is>
          <t>0</t>
        </is>
      </c>
      <c r="E89" s="5" t="inlineStr">
        <is>
          <t>10.000,00</t>
        </is>
      </c>
      <c r="F89" s="4" t="inlineStr">
        <is>
          <t>1000.00</t>
        </is>
      </c>
    </row>
    <row collapsed="false" customFormat="false" customHeight="false" hidden="false" ht="12.1" outlineLevel="0" r="90">
      <c r="A90" s="5" t="s">
        <f>=HYPERLINK("https://leilaoonline.com.br/lote/detalhe/335935", "38250")</f>
      </c>
      <c r="B90" s="4" t="s">
        <f>=HYPERLINK("https://leilaoonline.com.br/lote/detalhe/335935", " TRANSBORDO ATA 12000 12T; ANO 2012. - FR102061 - LOC. ARARAQUARA")</f>
      </c>
      <c r="C90" s="4" t="inlineStr">
        <is>
          <t>Aguardando</t>
        </is>
      </c>
      <c r="D90" s="4" t="inlineStr">
        <is>
          <t>0</t>
        </is>
      </c>
      <c r="E90" s="5" t="inlineStr">
        <is>
          <t>10.000,00</t>
        </is>
      </c>
      <c r="F90" s="4" t="inlineStr">
        <is>
          <t>1000.00</t>
        </is>
      </c>
    </row>
    <row collapsed="false" customFormat="false" customHeight="false" hidden="false" ht="12.1" outlineLevel="0" r="91">
      <c r="A91" s="5" t="s">
        <f>=HYPERLINK("https://leilaoonline.com.br/lote/detalhe/335929", "38251")</f>
      </c>
      <c r="B91" s="4" t="s">
        <f>=HYPERLINK("https://leilaoonline.com.br/lote/detalhe/335929", " CAMINHÃO VW/26-220 EURO3 WORKER 6X4; ANO 2010/2010; BRANCA; (BOMBEIRO). - FR131211 - LOC. ARARAQUARA")</f>
      </c>
      <c r="C91" s="4" t="inlineStr">
        <is>
          <t>Aguardando</t>
        </is>
      </c>
      <c r="D91" s="4" t="inlineStr">
        <is>
          <t>1</t>
        </is>
      </c>
      <c r="E91" s="5" t="inlineStr">
        <is>
          <t>40.000,00</t>
        </is>
      </c>
      <c r="F91" s="4" t="inlineStr">
        <is>
          <t>1000.00</t>
        </is>
      </c>
    </row>
    <row collapsed="false" customFormat="false" customHeight="false" hidden="false" ht="12.1" outlineLevel="0" r="92">
      <c r="A92" s="5" t="s">
        <f>=HYPERLINK("https://leilaoonline.com.br/lote/detalhe/335932", "38252")</f>
      </c>
      <c r="B92" s="4" t="s">
        <f>=HYPERLINK("https://leilaoonline.com.br/lote/detalhe/335932", " CAMINHÃO VW/15-190 WORKER; ANO 2012/2013; BRANCA; (OFICINA). - FR360457 - LOC. ARARAQUARA")</f>
      </c>
      <c r="C92" s="4" t="inlineStr">
        <is>
          <t>Aguardando</t>
        </is>
      </c>
      <c r="D92" s="4" t="inlineStr">
        <is>
          <t>0</t>
        </is>
      </c>
      <c r="E92" s="5" t="inlineStr">
        <is>
          <t>40.000,00</t>
        </is>
      </c>
      <c r="F92" s="4" t="inlineStr">
        <is>
          <t>1000.00</t>
        </is>
      </c>
    </row>
    <row collapsed="false" customFormat="false" customHeight="false" hidden="false" ht="12.1" outlineLevel="0" r="93">
      <c r="A93" s="5" t="s">
        <f>=HYPERLINK("https://leilaoonline.com.br/lote/detalhe/335949", "38253")</f>
      </c>
      <c r="B93" s="4" t="s">
        <f>=HYPERLINK("https://leilaoonline.com.br/lote/detalhe/335949", " MULTICULTIVADOR KRONOS; ANO 2020. - FR363169 - LOC. ARARAQUARA")</f>
      </c>
      <c r="C93" s="4" t="inlineStr">
        <is>
          <t>Aguardando</t>
        </is>
      </c>
      <c r="D93" s="4" t="inlineStr">
        <is>
          <t>0</t>
        </is>
      </c>
      <c r="E93" s="5" t="inlineStr">
        <is>
          <t>5.000,00</t>
        </is>
      </c>
      <c r="F93" s="4" t="inlineStr">
        <is>
          <t>500.00</t>
        </is>
      </c>
    </row>
    <row collapsed="false" customFormat="false" customHeight="false" hidden="false" ht="12.1" outlineLevel="0" r="94">
      <c r="A94" s="5" t="s">
        <f>=HYPERLINK("https://leilaoonline.com.br/lote/detalhe/335955", "38254")</f>
      </c>
      <c r="B94" s="4" t="s">
        <f>=HYPERLINK("https://leilaoonline.com.br/lote/detalhe/335955", " MULTICULTIVADOR KRONOS; ANO 2020. - FR436052 - LOC. ARARAQUARA")</f>
      </c>
      <c r="C94" s="4" t="inlineStr">
        <is>
          <t>Aguardando</t>
        </is>
      </c>
      <c r="D94" s="4" t="inlineStr">
        <is>
          <t>0</t>
        </is>
      </c>
      <c r="E94" s="5" t="inlineStr">
        <is>
          <t>5.000,00</t>
        </is>
      </c>
      <c r="F94" s="4" t="inlineStr">
        <is>
          <t>500.00</t>
        </is>
      </c>
    </row>
    <row collapsed="false" customFormat="false" customHeight="false" hidden="false" ht="12.1" outlineLevel="0" r="95">
      <c r="A95" s="5" t="s">
        <f>=HYPERLINK("https://leilaoonline.com.br/lote/detalhe/335951", "38255")</f>
      </c>
      <c r="B95" s="4" t="s">
        <f>=HYPERLINK("https://leilaoonline.com.br/lote/detalhe/335951", " MULTICULTIVADOR KRONOS; ANO 2020. - FR363170 - LOC. ARARAQUARA")</f>
      </c>
      <c r="C95" s="4" t="inlineStr">
        <is>
          <t>Aguardando</t>
        </is>
      </c>
      <c r="D95" s="4" t="inlineStr">
        <is>
          <t>0</t>
        </is>
      </c>
      <c r="E95" s="5" t="inlineStr">
        <is>
          <t>5.000,00</t>
        </is>
      </c>
      <c r="F95" s="4" t="inlineStr">
        <is>
          <t>500.00</t>
        </is>
      </c>
    </row>
    <row collapsed="false" customFormat="false" customHeight="false" hidden="false" ht="12.1" outlineLevel="0" r="96">
      <c r="A96" s="5" t="s">
        <f>=HYPERLINK("https://leilaoonline.com.br/lote/detalhe/335950", "38256")</f>
      </c>
      <c r="B96" s="4" t="s">
        <f>=HYPERLINK("https://leilaoonline.com.br/lote/detalhe/335950", "ELIMINADOR SOQUEIRA DMB; ANO 2017. - FR361876 - LOC. ARARAQUARA")</f>
      </c>
      <c r="C96" s="4" t="inlineStr">
        <is>
          <t>Aguardando</t>
        </is>
      </c>
      <c r="D96" s="4" t="inlineStr">
        <is>
          <t>0</t>
        </is>
      </c>
      <c r="E96" s="5" t="inlineStr">
        <is>
          <t>3.500,00</t>
        </is>
      </c>
      <c r="F96" s="4" t="inlineStr">
        <is>
          <t>500.00</t>
        </is>
      </c>
    </row>
    <row collapsed="false" customFormat="false" customHeight="false" hidden="false" ht="12.1" outlineLevel="0" r="97">
      <c r="A97" s="5" t="s">
        <f>=HYPERLINK("https://leilaoonline.com.br/lote/detalhe/335946", "38257")</f>
      </c>
      <c r="B97" s="4" t="s">
        <f>=HYPERLINK("https://leilaoonline.com.br/lote/detalhe/335946", " SUBSOLADOR DE ARRASTO MARCHESAN; ANO 2018. - FR361203 - LOC. ARARAQUARA")</f>
      </c>
      <c r="C97" s="4" t="inlineStr">
        <is>
          <t>Aguardando</t>
        </is>
      </c>
      <c r="D97" s="4" t="inlineStr">
        <is>
          <t>0</t>
        </is>
      </c>
      <c r="E97" s="5" t="inlineStr">
        <is>
          <t>1.000,00</t>
        </is>
      </c>
      <c r="F97" s="4" t="inlineStr">
        <is>
          <t>500.00</t>
        </is>
      </c>
    </row>
    <row collapsed="false" customFormat="false" customHeight="false" hidden="false" ht="12.1" outlineLevel="0" r="98">
      <c r="A98" s="5" t="s">
        <f>=HYPERLINK("https://leilaoonline.com.br/lote/detalhe/335927", "38258")</f>
      </c>
      <c r="B98" s="4" t="s">
        <f>=HYPERLINK("https://leilaoonline.com.br/lote/detalhe/335927", " COLHEDORA JOHN DEERE CH670 2L ; ANO 2016. - FR117574 - LOC. ARARAQUARA")</f>
      </c>
      <c r="C98" s="4" t="inlineStr">
        <is>
          <t>Aguardando</t>
        </is>
      </c>
      <c r="D98" s="4" t="inlineStr">
        <is>
          <t>0</t>
        </is>
      </c>
      <c r="E98" s="5" t="inlineStr">
        <is>
          <t>20.000,00</t>
        </is>
      </c>
      <c r="F98" s="4" t="inlineStr">
        <is>
          <t>1000.00</t>
        </is>
      </c>
    </row>
    <row collapsed="false" customFormat="false" customHeight="false" hidden="false" ht="12.1" outlineLevel="0" r="99">
      <c r="A99" s="5" t="s">
        <f>=HYPERLINK("https://leilaoonline.com.br/lote/detalhe/335931", "38259")</f>
      </c>
      <c r="B99" s="4" t="s">
        <f>=HYPERLINK("https://leilaoonline.com.br/lote/detalhe/335931", " COLHEDORA JOHN DEERE CH670 2L ; ANO 2017. - FR50159 - LOC. ARARAQUARA")</f>
      </c>
      <c r="C99" s="4" t="inlineStr">
        <is>
          <t>Aguardando</t>
        </is>
      </c>
      <c r="D99" s="4" t="inlineStr">
        <is>
          <t>0</t>
        </is>
      </c>
      <c r="E99" s="5" t="inlineStr">
        <is>
          <t>20.000,00</t>
        </is>
      </c>
      <c r="F99" s="4" t="inlineStr">
        <is>
          <t>1000.00</t>
        </is>
      </c>
    </row>
    <row collapsed="false" customFormat="false" customHeight="false" hidden="false" ht="12.1" outlineLevel="0" r="100">
      <c r="A100" s="5" t="s">
        <f>=HYPERLINK("https://leilaoonline.com.br/lote/detalhe/335928", "38260")</f>
      </c>
      <c r="B100" s="4" t="s">
        <f>=HYPERLINK("https://leilaoonline.com.br/lote/detalhe/335928", " COLHEDORA JOHN DEERE CH670 2L ; ANO 2017. - FR50164 - LOC. ARARAQUARA")</f>
      </c>
      <c r="C100" s="4" t="inlineStr">
        <is>
          <t>Aguardando</t>
        </is>
      </c>
      <c r="D100" s="4" t="inlineStr">
        <is>
          <t>0</t>
        </is>
      </c>
      <c r="E100" s="5" t="inlineStr">
        <is>
          <t>20.000,00</t>
        </is>
      </c>
      <c r="F100" s="4" t="inlineStr">
        <is>
          <t>1000.00</t>
        </is>
      </c>
    </row>
    <row collapsed="false" customFormat="false" customHeight="false" hidden="false" ht="12.1" outlineLevel="0" r="101">
      <c r="A101" s="5" t="s">
        <f>=HYPERLINK("https://leilaoonline.com.br/lote/detalhe/335959", "38261")</f>
      </c>
      <c r="B101" s="4" t="s">
        <f>=HYPERLINK("https://leilaoonline.com.br/lote/detalhe/335959", " TRANSBORDO ATA 12000 12T; ANO 2010. - FR123805 - LOC. BONFIM")</f>
      </c>
      <c r="C101" s="4" t="inlineStr">
        <is>
          <t>Aguardando</t>
        </is>
      </c>
      <c r="D101" s="4" t="inlineStr">
        <is>
          <t>0</t>
        </is>
      </c>
      <c r="E101" s="5" t="inlineStr">
        <is>
          <t>10.000,00</t>
        </is>
      </c>
      <c r="F101" s="4" t="inlineStr">
        <is>
          <t>1000.00</t>
        </is>
      </c>
    </row>
    <row collapsed="false" customFormat="false" customHeight="false" hidden="false" ht="12.1" outlineLevel="0" r="102">
      <c r="A102" s="5" t="s">
        <f>=HYPERLINK("https://leilaoonline.com.br/lote/detalhe/335956", "38262")</f>
      </c>
      <c r="B102" s="4" t="s">
        <f>=HYPERLINK("https://leilaoonline.com.br/lote/detalhe/335956", " TRANSBORDO ATA 12000 12T; ANO 2010. - FR123808 - LOC. BONFIM")</f>
      </c>
      <c r="C102" s="4" t="inlineStr">
        <is>
          <t>Aguardando</t>
        </is>
      </c>
      <c r="D102" s="4" t="inlineStr">
        <is>
          <t>0</t>
        </is>
      </c>
      <c r="E102" s="5" t="inlineStr">
        <is>
          <t>10.000,00</t>
        </is>
      </c>
      <c r="F102" s="4" t="inlineStr">
        <is>
          <t>1000.00</t>
        </is>
      </c>
    </row>
    <row collapsed="false" customFormat="false" customHeight="false" hidden="false" ht="12.1" outlineLevel="0" r="103">
      <c r="A103" s="5" t="s">
        <f>=HYPERLINK("https://leilaoonline.com.br/lote/detalhe/335966", "38263")</f>
      </c>
      <c r="B103" s="4" t="s">
        <f>=HYPERLINK("https://leilaoonline.com.br/lote/detalhe/335966", " TRANSBORDO SANTA IZABEL TCS 12T; ANO 2016. - FR7803008 - LOC. BONFIM")</f>
      </c>
      <c r="C103" s="4" t="inlineStr">
        <is>
          <t>Aguardando</t>
        </is>
      </c>
      <c r="D103" s="4" t="inlineStr">
        <is>
          <t>0</t>
        </is>
      </c>
      <c r="E103" s="5" t="inlineStr">
        <is>
          <t>10.000,00</t>
        </is>
      </c>
      <c r="F103" s="4" t="inlineStr">
        <is>
          <t>1000.00</t>
        </is>
      </c>
    </row>
    <row collapsed="false" customFormat="false" customHeight="false" hidden="false" ht="12.1" outlineLevel="0" r="104">
      <c r="A104" s="5" t="s">
        <f>=HYPERLINK("https://leilaoonline.com.br/lote/detalhe/335963", "38264")</f>
      </c>
      <c r="B104" s="4" t="s">
        <f>=HYPERLINK("https://leilaoonline.com.br/lote/detalhe/335963", " COLHEDORA JOHN DEERE 3520; ANO 2010. - FR117542 - LOC. BONFIM")</f>
      </c>
      <c r="C104" s="4" t="inlineStr">
        <is>
          <t>Aguardando</t>
        </is>
      </c>
      <c r="D104" s="4" t="inlineStr">
        <is>
          <t>1</t>
        </is>
      </c>
      <c r="E104" s="5" t="inlineStr">
        <is>
          <t>20.000,00</t>
        </is>
      </c>
      <c r="F104" s="4" t="inlineStr">
        <is>
          <t>1000.00</t>
        </is>
      </c>
    </row>
    <row collapsed="false" customFormat="false" customHeight="false" hidden="false" ht="12.1" outlineLevel="0" r="105">
      <c r="A105" s="5" t="s">
        <f>=HYPERLINK("https://leilaoonline.com.br/lote/detalhe/335957", "38265")</f>
      </c>
      <c r="B105" s="4" t="s">
        <f>=HYPERLINK("https://leilaoonline.com.br/lote/detalhe/335957", " COLHEDORA JOHN DEERE CH670 2L; ANO 2016. - FR50155 - LOC. BONFIM")</f>
      </c>
      <c r="C105" s="4" t="inlineStr">
        <is>
          <t>Aguardando</t>
        </is>
      </c>
      <c r="D105" s="4" t="inlineStr">
        <is>
          <t>0</t>
        </is>
      </c>
      <c r="E105" s="5" t="inlineStr">
        <is>
          <t>20.000,00</t>
        </is>
      </c>
      <c r="F105" s="4" t="inlineStr">
        <is>
          <t>1000.00</t>
        </is>
      </c>
    </row>
    <row collapsed="false" customFormat="false" customHeight="false" hidden="false" ht="12.1" outlineLevel="0" r="106">
      <c r="A106" s="5" t="s">
        <f>=HYPERLINK("https://leilaoonline.com.br/lote/detalhe/335964", "38266")</f>
      </c>
      <c r="B106" s="4" t="s">
        <f>=HYPERLINK("https://leilaoonline.com.br/lote/detalhe/335964", " COLHEDORA CASE 8800; ANO 2017. - FR14802267- LOC. BONFIM")</f>
      </c>
      <c r="C106" s="4" t="inlineStr">
        <is>
          <t>Aguardando</t>
        </is>
      </c>
      <c r="D106" s="4" t="inlineStr">
        <is>
          <t>0</t>
        </is>
      </c>
      <c r="E106" s="5" t="inlineStr">
        <is>
          <t>20.000,00</t>
        </is>
      </c>
      <c r="F106" s="4" t="inlineStr">
        <is>
          <t>1000.00</t>
        </is>
      </c>
    </row>
    <row collapsed="false" customFormat="false" customHeight="false" hidden="false" ht="12.1" outlineLevel="0" r="107">
      <c r="A107" s="5" t="s">
        <f>=HYPERLINK("https://leilaoonline.com.br/lote/detalhe/335961", "38267")</f>
      </c>
      <c r="B107" s="4" t="s">
        <f>=HYPERLINK("https://leilaoonline.com.br/lote/detalhe/335961", " TRANSBORDO ATA 12000 12T; ANO 2010. - FR123790 - LOC. BONFIM")</f>
      </c>
      <c r="C107" s="4" t="inlineStr">
        <is>
          <t>Aguardando</t>
        </is>
      </c>
      <c r="D107" s="4" t="inlineStr">
        <is>
          <t>0</t>
        </is>
      </c>
      <c r="E107" s="5" t="inlineStr">
        <is>
          <t>10.000,00</t>
        </is>
      </c>
      <c r="F107" s="4" t="inlineStr">
        <is>
          <t>500.00</t>
        </is>
      </c>
    </row>
    <row collapsed="false" customFormat="false" customHeight="false" hidden="false" ht="12.1" outlineLevel="0" r="108">
      <c r="A108" s="5" t="s">
        <f>=HYPERLINK("https://leilaoonline.com.br/lote/detalhe/335958", "38268")</f>
      </c>
      <c r="B108" s="4" t="s">
        <f>=HYPERLINK("https://leilaoonline.com.br/lote/detalhe/335958", " COLHEDORA CASE A 8810  1L; ANO 2018. - FR11002206 - LOC. BONFIM")</f>
      </c>
      <c r="C108" s="4" t="inlineStr">
        <is>
          <t>Aguardando</t>
        </is>
      </c>
      <c r="D108" s="4" t="inlineStr">
        <is>
          <t>0</t>
        </is>
      </c>
      <c r="E108" s="5" t="inlineStr">
        <is>
          <t>20.000,00</t>
        </is>
      </c>
      <c r="F108" s="4" t="inlineStr">
        <is>
          <t>1000.00</t>
        </is>
      </c>
    </row>
    <row collapsed="false" customFormat="false" customHeight="false" hidden="false" ht="12.1" outlineLevel="0" r="109">
      <c r="A109" s="5" t="s">
        <f>=HYPERLINK("https://leilaoonline.com.br/lote/detalhe/335954", "38269")</f>
      </c>
      <c r="B109" s="4" t="s">
        <f>=HYPERLINK("https://leilaoonline.com.br/lote/detalhe/335954", " CAMINHÃO VW/15-180 EURO3 WORKER; ANO 2010/2010; BRANCA; (OFICINA). - FR92147- LOC. JUNQUEIRA")</f>
      </c>
      <c r="C109" s="4" t="inlineStr">
        <is>
          <t>Aguardando</t>
        </is>
      </c>
      <c r="D109" s="4" t="inlineStr">
        <is>
          <t>0</t>
        </is>
      </c>
      <c r="E109" s="5" t="inlineStr">
        <is>
          <t>40.000,00</t>
        </is>
      </c>
      <c r="F109" s="4" t="inlineStr">
        <is>
          <t>1000.00</t>
        </is>
      </c>
    </row>
    <row collapsed="false" customFormat="false" customHeight="false" hidden="false" ht="12.1" outlineLevel="0" r="110">
      <c r="A110" s="5" t="s">
        <f>=HYPERLINK("https://leilaoonline.com.br/lote/detalhe/335953", "38270")</f>
      </c>
      <c r="B110" s="4" t="s">
        <f>=HYPERLINK("https://leilaoonline.com.br/lote/detalhe/335953", " TRATOR JOHN DEERE 7225J 4X4; ANO 2016. - FR115710 - LOC. JUNQUEIRA")</f>
      </c>
      <c r="C110" s="4" t="inlineStr">
        <is>
          <t>Aguardando</t>
        </is>
      </c>
      <c r="D110" s="4" t="inlineStr">
        <is>
          <t>0</t>
        </is>
      </c>
      <c r="E110" s="5" t="inlineStr">
        <is>
          <t>50.000,00</t>
        </is>
      </c>
      <c r="F110" s="4" t="inlineStr">
        <is>
          <t>2000.00</t>
        </is>
      </c>
    </row>
    <row collapsed="false" customFormat="false" customHeight="false" hidden="false" ht="12.1" outlineLevel="0" r="111">
      <c r="A111" s="5" t="s">
        <f>=HYPERLINK("https://leilaoonline.com.br/lote/detalhe/335952", "38271")</f>
      </c>
      <c r="B111" s="4" t="s">
        <f>=HYPERLINK("https://leilaoonline.com.br/lote/detalhe/335952", "02 PNEUS 14.9-24, 01 PNEU 600/55-26.5 - N/A - LOC. JUNQUEIRA")</f>
      </c>
      <c r="C111" s="4" t="inlineStr">
        <is>
          <t>Aguardando</t>
        </is>
      </c>
      <c r="D111" s="4" t="inlineStr">
        <is>
          <t>0</t>
        </is>
      </c>
      <c r="E111" s="5" t="inlineStr">
        <is>
          <t>5.000,00</t>
        </is>
      </c>
      <c r="F111" s="4" t="inlineStr">
        <is>
          <t>500.00</t>
        </is>
      </c>
    </row>
    <row collapsed="false" customFormat="false" customHeight="false" hidden="false" ht="12.1" outlineLevel="0" r="112">
      <c r="A112" s="5" t="s">
        <f>=HYPERLINK("https://leilaoonline.com.br/lote/detalhe/335960", "38272")</f>
      </c>
      <c r="B112" s="4" t="s">
        <f>=HYPERLINK("https://leilaoonline.com.br/lote/detalhe/335960", " APROX. 12 UNIDADES: 01 PNEU 14.9-26, 01 PNEU 18.4-26, 04 PNEU 13.00-24, 01 PNEU 14.00-24, 01 PNEU 14.00R24, 03 PNEU 30.5L-32, 01 PNEU 18.4-30. - N/A- LOC. BONFIM")</f>
      </c>
      <c r="C112" s="4" t="inlineStr">
        <is>
          <t>Aguardando</t>
        </is>
      </c>
      <c r="D112" s="4" t="inlineStr">
        <is>
          <t>0</t>
        </is>
      </c>
      <c r="E112" s="5" t="inlineStr">
        <is>
          <t>5.000,00</t>
        </is>
      </c>
      <c r="F112" s="4" t="inlineStr">
        <is>
          <t>500.00</t>
        </is>
      </c>
    </row>
    <row collapsed="false" customFormat="false" customHeight="false" hidden="false" ht="12.1" outlineLevel="0" r="113">
      <c r="A113" s="5" t="s">
        <f>=HYPERLINK("https://leilaoonline.com.br/lote/detalhe/335976", "38273")</f>
      </c>
      <c r="B113" s="4" t="s">
        <f>=HYPERLINK("https://leilaoonline.com.br/lote/detalhe/335976", " 01 PNEU 600/60-30.5 - N/A - LOC. ARARAQUARA")</f>
      </c>
      <c r="C113" s="4" t="inlineStr">
        <is>
          <t>Aguardando</t>
        </is>
      </c>
      <c r="D113" s="4" t="inlineStr">
        <is>
          <t>0</t>
        </is>
      </c>
      <c r="E113" s="5" t="inlineStr">
        <is>
          <t>1.000,00</t>
        </is>
      </c>
      <c r="F113"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2026-09-15T19:19:07.00Z</dcterms:created>
  <dc:creator>Tellks Tecnologia</dc:creator>
  <cp:revision>0</cp:revision>
</cp:coreProperties>
</file>