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11 CAMINHÕES • 15 TRATORES • EQUIPTOS INDUSTRIAIS • COLHEDORAS • TRANSBORDOS •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=HYPERLINK("https://leilaoonline.com.br/lote/detalhe/333153", "12077")</f>
      </c>
      <c r="B11" s="4" t="s">
        <f>=HYPERLINK("https://leilaoonline.com.br/lote/detalhe/333153", "PLANTADORA DE CANA TMA 2 LINHAS. - FR4445356. - LOC. CAARAPÓ")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=HYPERLINK("https://leilaoonline.com.br/lote/detalhe/332636", "34178")</f>
      </c>
      <c r="B12" s="4" t="s">
        <f>=HYPERLINK("https://leilaoonline.com.br/lote/detalhe/332636", "01 CAIXA DE SOM CS5000, 01 MODULO DE MICROFONE SEM FIO, 01 MICROFONE - LOC. UNIVALEM/ VALPARAISO")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=HYPERLINK("https://leilaoonline.com.br/lote/detalhe/331768", "34191")</f>
      </c>
      <c r="B13" s="4" t="s">
        <f>=HYPERLINK("https://leilaoonline.com.br/lote/detalhe/331768", "LOTE DE EQUIPAMENTOS ELETRÔNICOS DIVERSOS - (VEJA DESCRITIVO DE ITENS) - LOC. COSTA PINTO ")</f>
      </c>
      <c r="C13" s="4" t="inlineStr">
        <is>
          <t>Vendido</t>
        </is>
      </c>
      <c r="D13" s="4" t="inlineStr">
        <is>
          <t>11</t>
        </is>
      </c>
      <c r="E13" s="5" t="inlineStr">
        <is>
          <t>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=HYPERLINK("https://leilaoonline.com.br/lote/detalhe/332118", "34194")</f>
      </c>
      <c r="B14" s="4" t="s">
        <f>=HYPERLINK("https://leilaoonline.com.br/lote/detalhe/332118", "LOTES EQUIPAMENTOS DIVERSOS: NOBREAKS, GERADOR, PAINEL E OUTROS - (VEJA DESCRITIVO DE ITENS) - LOC. PIRACICABA (CAR 1 GALPÃO)")</f>
      </c>
      <c r="C14" s="4" t="inlineStr">
        <is>
          <t>Vendido</t>
        </is>
      </c>
      <c r="D14" s="4" t="inlineStr">
        <is>
          <t>41</t>
        </is>
      </c>
      <c r="E14" s="5" t="inlineStr">
        <is>
          <t>65.000,00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=HYPERLINK("https://leilaoonline.com.br/lote/detalhe/332577", "34196")</f>
      </c>
      <c r="B15" s="4" t="s">
        <f>=HYPERLINK("https://leilaoonline.com.br/lote/detalhe/332577", "EQUIPAMENTOS DE LABORATORIO - TINKEM /BOMBA DE OXIDAÇÃO DE ÓLEO/ OXIDAÇÃO DE GRACHA. - PT SHEL- 011176/011177/011178 - ILHA DO GOVERNADOR/RJ")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=HYPERLINK("https://leilaoonline.com.br/lote/detalhe/332633", "34197")</f>
      </c>
      <c r="B16" s="4" t="s">
        <f>=HYPERLINK("https://leilaoonline.com.br/lote/detalhe/332633", "CARRETA ESP. CALCARIO SOLLUS; ANO 2012. - FR67172. - LOC.BOM RETIRO ")</f>
      </c>
      <c r="C16" s="4" t="inlineStr">
        <is>
          <t>Vendido</t>
        </is>
      </c>
      <c r="D16" s="4" t="inlineStr">
        <is>
          <t>8</t>
        </is>
      </c>
      <c r="E16" s="5" t="inlineStr">
        <is>
          <t>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=HYPERLINK("https://leilaoonline.com.br/lote/detalhe/332651", "34198")</f>
      </c>
      <c r="B17" s="4" t="s">
        <f>=HYPERLINK("https://leilaoonline.com.br/lote/detalhe/332651", "LOTE DE PEÇAS DE EQUIPAMENTOS AGRÍCOLAS - (PESO ESTIMADO DO LOTE 25 TON.) - LOC. BOM RETIRO")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=HYPERLINK("https://leilaoonline.com.br/lote/detalhe/333049", "34199")</f>
      </c>
      <c r="B18" s="4" t="s">
        <f>=HYPERLINK("https://leilaoonline.com.br/lote/detalhe/333049", "02 REDUTORES AZUL. - LOC. SANTA HELENA 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=HYPERLINK("https://leilaoonline.com.br/lote/detalhe/333050", "34200")</f>
      </c>
      <c r="B19" s="4" t="s">
        <f>=HYPERLINK("https://leilaoonline.com.br/lote/detalhe/333050", "05 ROLOS DE LONA DE BORRACHA. - PESO ESTIMADO DE 2 TON.( VENDA POR KILO) - LOC. SANTA HELENA ")</f>
      </c>
      <c r="C19" s="4" t="inlineStr">
        <is>
          <t>Vendido</t>
        </is>
      </c>
      <c r="D19" s="4" t="inlineStr">
        <is>
          <t>44</t>
        </is>
      </c>
      <c r="E19" s="5" t="inlineStr">
        <is>
          <t>12.800,00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=HYPERLINK("https://leilaoonline.com.br/lote/detalhe/333053", "34201")</f>
      </c>
      <c r="B20" s="4" t="s">
        <f>=HYPERLINK("https://leilaoonline.com.br/lote/detalhe/333053", "04 PRATELEIRAS COM DIVERSOS EQUIPAMENTOS, (8 REDUTORES DE MÉDIO PORTE, PEÇAS MECÂNICAS, VÁLVULAS, ENGRENAGEM, RODANA DE PONTE ROLANTE, 2 REDUTORES PEQUENOS, 2 MOTORES- LOC. STA HELENA  ")</f>
      </c>
      <c r="C20" s="4" t="inlineStr">
        <is>
          <t>Vendido</t>
        </is>
      </c>
      <c r="D20" s="4" t="inlineStr">
        <is>
          <t>41</t>
        </is>
      </c>
      <c r="E20" s="5" t="inlineStr">
        <is>
          <t>24.500,00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=HYPERLINK("https://leilaoonline.com.br/lote/detalhe/333054", "34202")</f>
      </c>
      <c r="B21" s="4" t="s">
        <f>=HYPERLINK("https://leilaoonline.com.br/lote/detalhe/333054", "LOTE CONTENDO APROX. 20 BOMBAS/GUINCHO. - LOC. SANTA HELENA  ")</f>
      </c>
      <c r="C21" s="4" t="inlineStr">
        <is>
          <t>Vendido</t>
        </is>
      </c>
      <c r="D21" s="4" t="inlineStr">
        <is>
          <t>24</t>
        </is>
      </c>
      <c r="E21" s="5" t="inlineStr">
        <is>
          <t>13.500,00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=HYPERLINK("https://leilaoonline.com.br/lote/detalhe/333070", "34203")</f>
      </c>
      <c r="B22" s="4" t="s">
        <f>=HYPERLINK("https://leilaoonline.com.br/lote/detalhe/333070", "05 BOBINAS DE COBRE - LOC.SANTA HELENA 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25.000,00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=HYPERLINK("https://leilaoonline.com.br/lote/detalhe/333086", "34204")</f>
      </c>
      <c r="B23" s="4" t="s">
        <f>=HYPERLINK("https://leilaoonline.com.br/lote/detalhe/333086", "02 CONJUTOS DE TROCADOR DE CALOR - LOC. SANTA HELENA 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=HYPERLINK("https://leilaoonline.com.br/lote/detalhe/333090", "34205")</f>
      </c>
      <c r="B24" s="4" t="s">
        <f>=HYPERLINK("https://leilaoonline.com.br/lote/detalhe/333090", "LOTE CONTENDO 1 TURBINA, 2 REDUTORES. -  LOC. SANTA HELENA/BARRACAO 5  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=HYPERLINK("https://leilaoonline.com.br/lote/detalhe/333091", "34206")</f>
      </c>
      <c r="B25" s="4" t="s">
        <f>=HYPERLINK("https://leilaoonline.com.br/lote/detalhe/333091", "5 PALLETS COM CORRENTES E MARTELOS ( PESO ESTIMADO 2 TON) - LOC.SANTA HELENA 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=HYPERLINK("https://leilaoonline.com.br/lote/detalhe/333152", "34207")</f>
      </c>
      <c r="B26" s="4" t="s">
        <f>=HYPERLINK("https://leilaoonline.com.br/lote/detalhe/333152", "APROXIMDAMENTE 5 TON. DE TUBOS DE AÇO CARBONO E INOX FERROSO. - LOC. SANTA HELENA")</f>
      </c>
      <c r="C26" s="4" t="inlineStr">
        <is>
          <t>Vendido</t>
        </is>
      </c>
      <c r="D26" s="4" t="inlineStr">
        <is>
          <t>29</t>
        </is>
      </c>
      <c r="E26" s="5" t="inlineStr">
        <is>
          <t>17.000,00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=HYPERLINK("https://leilaoonline.com.br/lote/detalhe/333164", "34208")</f>
      </c>
      <c r="B27" s="4" t="s">
        <f>=HYPERLINK("https://leilaoonline.com.br/lote/detalhe/333164", "CHEVROLET PICK-UP IMP/GM C20; ANO 1996/1996; VERMELHA. - LOC. BASE PROV. DE ARAUCARIA/PR")</f>
      </c>
      <c r="C27" s="4" t="inlineStr">
        <is>
          <t>Vendido</t>
        </is>
      </c>
      <c r="D27" s="4" t="inlineStr">
        <is>
          <t>33</t>
        </is>
      </c>
      <c r="E27" s="5" t="inlineStr">
        <is>
          <t>53.000,00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=HYPERLINK("https://leilaoonline.com.br/lote/detalhe/333223", "34209")</f>
      </c>
      <c r="B28" s="4" t="s">
        <f>=HYPERLINK("https://leilaoonline.com.br/lote/detalhe/333223", "BORRACHA DE ESTEIRA SUCATEADA - APROX. 4 TON. (VENDA POR KILO) - LOC. MARACAÍ")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=HYPERLINK("https://leilaoonline.com.br/lote/detalhe/333224", "34210")</f>
      </c>
      <c r="B29" s="4" t="s">
        <f>=HYPERLINK("https://leilaoonline.com.br/lote/detalhe/333224", "3 PALETEIRAS - LOC. VALE DO ROSÁRIO")</f>
      </c>
      <c r="C29" s="4" t="inlineStr">
        <is>
          <t>Vendido</t>
        </is>
      </c>
      <c r="D29" s="4" t="inlineStr">
        <is>
          <t>5</t>
        </is>
      </c>
      <c r="E29" s="5" t="inlineStr">
        <is>
          <t>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=HYPERLINK("https://leilaoonline.com.br/lote/detalhe/333239", "34211")</f>
      </c>
      <c r="B30" s="4" t="s">
        <f>=HYPERLINK("https://leilaoonline.com.br/lote/detalhe/333239", "REDUTORES SUCATEADOS E ROLO DE MOENDA, QUANT. APROXIMADA 40 TON. - LOC. MARACAJU/MS")</f>
      </c>
      <c r="C30" s="4" t="inlineStr">
        <is>
          <t>Não vendido</t>
        </is>
      </c>
      <c r="D30" s="4" t="inlineStr">
        <is>
          <t>49</t>
        </is>
      </c>
      <c r="E30" s="5" t="inlineStr">
        <is>
          <t>32.000,00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=HYPERLINK("https://leilaoonline.com.br/lote/detalhe/332119", "35392")</f>
      </c>
      <c r="B31" s="4" t="s">
        <f>=HYPERLINK("https://leilaoonline.com.br/lote/detalhe/332119", "VEJA VÍDEO !!! COLHEDORA CASE A 8810 1L; ANO 2021. - FR470500. - LOC. LAGOA DA PRATA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=HYPERLINK("https://leilaoonline.com.br/lote/detalhe/332609", "35394")</f>
      </c>
      <c r="B32" s="4" t="s">
        <f>=HYPERLINK("https://leilaoonline.com.br/lote/detalhe/332609", "COLHEDORA CASE 8800; ANO 2017. - FR8802155. - LOC. LAGOA DA PRATA   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82.000,00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=HYPERLINK("https://leilaoonline.com.br/lote/detalhe/331769", "35415")</f>
      </c>
      <c r="B33" s="4" t="s">
        <f>=HYPERLINK("https://leilaoonline.com.br/lote/detalhe/331769", "TRANSBORDO CIVEMASA 10 TON - ANO 2008 - FR8003016/513016 - LOC. LAGOA DA PRATA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=HYPERLINK("https://leilaoonline.com.br/lote/detalhe/332613", "35417")</f>
      </c>
      <c r="B34" s="4" t="s">
        <f>=HYPERLINK("https://leilaoonline.com.br/lote/detalhe/332613", "TRANSBORDO TAC ARR 10500KG 24M³ 4700X3550; ANO 2009. - FR1003019. - LOC. LAGOA DA PRATA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=HYPERLINK("https://leilaoonline.com.br/lote/detalhe/332615", "35418")</f>
      </c>
      <c r="B35" s="4" t="s">
        <f>=HYPERLINK("https://leilaoonline.com.br/lote/detalhe/332615", "TRANSBORDO CIVEMASA TAC 10500 C/2 EIXOS; ANO 2009. - FR1003034. - LOC. LAGOA DA PRATA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=HYPERLINK("https://leilaoonline.com.br/lote/detalhe/332614", "35419")</f>
      </c>
      <c r="B36" s="4" t="s">
        <f>=HYPERLINK("https://leilaoonline.com.br/lote/detalhe/332614", "TRANSBORDO CIVEMASA; ANO 2009. - FR1003009. - LOC. LAGOA  DA PRATA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=HYPERLINK("https://leilaoonline.com.br/lote/detalhe/332618", "35424")</f>
      </c>
      <c r="B37" s="4" t="s">
        <f>=HYPERLINK("https://leilaoonline.com.br/lote/detalhe/332618", "TRANSBORDO CIVEMASA 10 TON - ANO 2008 - FR8003015/513015 - LOC. LAGOA DA PRATA")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=HYPERLINK("https://leilaoonline.com.br/lote/detalhe/331785", "35565")</f>
      </c>
      <c r="B38" s="4" t="s">
        <f>=HYPERLINK("https://leilaoonline.com.br/lote/detalhe/331785", "EQUIPAMENTOS LABORATÓRIO (01 CONDUTIVIMETRO, 01 REFRATOMETRO, 01 CORTADOR DE COLONIA, 04 TRD)- LOC. GASA")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=HYPERLINK("https://leilaoonline.com.br/lote/detalhe/333157", "35575")</f>
      </c>
      <c r="B39" s="4" t="s">
        <f>=HYPERLINK("https://leilaoonline.com.br/lote/detalhe/333157", "CULTIVADOR CARDEROLI. - PT.341176. - LOC. CAARAPÓ")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=HYPERLINK("https://leilaoonline.com.br/lote/detalhe/333159", "35599")</f>
      </c>
      <c r="B40" s="4" t="s">
        <f>=HYPERLINK("https://leilaoonline.com.br/lote/detalhe/333159", "COBRIDOR DE CANA - 3 LIN DMB; ANO 2008. - FR4445034. - LOC. CAARAPÓ")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=HYPERLINK("https://leilaoonline.com.br/lote/detalhe/331771", "35763")</f>
      </c>
      <c r="B41" s="4" t="s">
        <f>=HYPERLINK("https://leilaoonline.com.br/lote/detalhe/331771", " PLANTADEIRA. - FR20330. - LOC. DIAMANTE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=HYPERLINK("https://leilaoonline.com.br/lote/detalhe/331772", "35764")</f>
      </c>
      <c r="B42" s="4" t="s">
        <f>=HYPERLINK("https://leilaoonline.com.br/lote/detalhe/331772", " PLANTADEIRA. - FR20312. - LOC. DIAMANTE")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=HYPERLINK("https://leilaoonline.com.br/lote/detalhe/333158", "36111")</f>
      </c>
      <c r="B43" s="4" t="s">
        <f>=HYPERLINK("https://leilaoonline.com.br/lote/detalhe/333158", "CULTIVADOR CARDEROLI. - PT.341182. - LOC. CAARAPÓ")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=HYPERLINK("https://leilaoonline.com.br/lote/detalhe/332868", "36123")</f>
      </c>
      <c r="B44" s="4" t="s">
        <f>=HYPERLINK("https://leilaoonline.com.br/lote/detalhe/332868", " TRATOR VALTRA MOD. BM 125I 4X4; ANO 2008. - FR163420 - LOC. JATAI")</f>
      </c>
      <c r="C44" s="4" t="inlineStr">
        <is>
          <t>Vendido</t>
        </is>
      </c>
      <c r="D44" s="4" t="inlineStr">
        <is>
          <t>18</t>
        </is>
      </c>
      <c r="E44" s="5" t="inlineStr">
        <is>
          <t>47.000,00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=HYPERLINK("https://leilaoonline.com.br/lote/detalhe/332574", "36203")</f>
      </c>
      <c r="B45" s="4" t="s">
        <f>=HYPERLINK("https://leilaoonline.com.br/lote/detalhe/332574", "HILO COM BALANÇÃO; MOTORREDUTOR COAX 25,26 67,3 RPM 60X120MM; E MOTOR DE ACIONAMENTO - CODIMA 36,07 CV - PAT.223552 / 223551 / 085580 - (MOENDA) - LOC. MUNDIAL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=HYPERLINK("https://leilaoonline.com.br/lote/detalhe/332622", "36351")</f>
      </c>
      <c r="B46" s="4" t="s">
        <f>=HYPERLINK("https://leilaoonline.com.br/lote/detalhe/332622", " TRATOR CASE; ANO 2017. - FR100023. - LOC.STA CÂNDIDA")</f>
      </c>
      <c r="C46" s="4" t="inlineStr">
        <is>
          <t>Vendido</t>
        </is>
      </c>
      <c r="D46" s="4" t="inlineStr">
        <is>
          <t>7</t>
        </is>
      </c>
      <c r="E46" s="5" t="inlineStr">
        <is>
          <t>80.000,00</t>
        </is>
      </c>
      <c r="F46" s="4" t="inlineStr">
        <is>
          <t>2500.00</t>
        </is>
      </c>
    </row>
    <row collapsed="false" customFormat="false" customHeight="false" hidden="false" ht="12.1" outlineLevel="0" r="47">
      <c r="A47" s="5" t="s">
        <f>=HYPERLINK("https://leilaoonline.com.br/lote/detalhe/333052", "36353")</f>
      </c>
      <c r="B47" s="4" t="s">
        <f>=HYPERLINK("https://leilaoonline.com.br/lote/detalhe/333052", "TRATOR JOHN DEERE 7225 J 4X4 - ANO 2016 - FR115709 - LOC. SANTA CÂNDIDA")</f>
      </c>
      <c r="C47" s="4" t="inlineStr">
        <is>
          <t>Vendido</t>
        </is>
      </c>
      <c r="D47" s="4" t="inlineStr">
        <is>
          <t>18</t>
        </is>
      </c>
      <c r="E47" s="5" t="inlineStr">
        <is>
          <t>94.000,00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=HYPERLINK("https://leilaoonline.com.br/lote/detalhe/332965", "36711")</f>
      </c>
      <c r="B48" s="4" t="s">
        <f>=HYPERLINK("https://leilaoonline.com.br/lote/detalhe/332965", " 01 EIXO DE MOENDA,CAMISA MOENDA - LOC. MUNDIAL ")</f>
      </c>
      <c r="C48" s="4" t="inlineStr">
        <is>
          <t>Vendido</t>
        </is>
      </c>
      <c r="D48" s="4" t="inlineStr">
        <is>
          <t>15</t>
        </is>
      </c>
      <c r="E48" s="5" t="inlineStr">
        <is>
          <t>8.500,00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=HYPERLINK("https://leilaoonline.com.br/lote/detalhe/332869", "36725")</f>
      </c>
      <c r="B49" s="4" t="s">
        <f>=HYPERLINK("https://leilaoonline.com.br/lote/detalhe/332869", " TRATOR VALTRA MOD. BM 125I 4X4; ANO 2008. - FR163421- LOC. JATAI")</f>
      </c>
      <c r="C49" s="4" t="inlineStr">
        <is>
          <t>Vendido</t>
        </is>
      </c>
      <c r="D49" s="4" t="inlineStr">
        <is>
          <t>22</t>
        </is>
      </c>
      <c r="E49" s="5" t="inlineStr">
        <is>
          <t>51.000,00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=HYPERLINK("https://leilaoonline.com.br/lote/detalhe/332870", "36727")</f>
      </c>
      <c r="B50" s="4" t="s">
        <f>=HYPERLINK("https://leilaoonline.com.br/lote/detalhe/332870", " TRATOR VALTRA MOD. BM 125I 4X4; ANO 2011. - FR163470- LOC. JATAI")</f>
      </c>
      <c r="C50" s="4" t="inlineStr">
        <is>
          <t>Vendido</t>
        </is>
      </c>
      <c r="D50" s="4" t="inlineStr">
        <is>
          <t>30</t>
        </is>
      </c>
      <c r="E50" s="5" t="inlineStr">
        <is>
          <t>59.000,00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=HYPERLINK("https://leilaoonline.com.br/lote/detalhe/332946", "36785")</f>
      </c>
      <c r="B51" s="4" t="s">
        <f>=HYPERLINK("https://leilaoonline.com.br/lote/detalhe/332946", " ADUBADOR. - N/E - LOC. GASA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=HYPERLINK("https://leilaoonline.com.br/lote/detalhe/332619", "36803")</f>
      </c>
      <c r="B52" s="4" t="s">
        <f>=HYPERLINK("https://leilaoonline.com.br/lote/detalhe/332619", "TRATOR CASE PUMA 200 4X4; ANO 2016. - FR512055. - LOC. LAGOA DA PRATA 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37.000,00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=HYPERLINK("https://leilaoonline.com.br/lote/detalhe/332644", "36812")</f>
      </c>
      <c r="B53" s="4" t="s">
        <f>=HYPERLINK("https://leilaoonline.com.br/lote/detalhe/332644", "TRATOR CASE PUMA 200 4X4 - ANO 2016 - FR512046 - LOC. LAGOA DA PRATA    ")</f>
      </c>
      <c r="C53" s="4" t="inlineStr">
        <is>
          <t>Não vendido</t>
        </is>
      </c>
      <c r="D53" s="4" t="inlineStr">
        <is>
          <t>12</t>
        </is>
      </c>
      <c r="E53" s="5" t="inlineStr">
        <is>
          <t>62.000,00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=HYPERLINK("https://leilaoonline.com.br/lote/detalhe/332945", "36844")</f>
      </c>
      <c r="B54" s="4" t="s">
        <f>=HYPERLINK("https://leilaoonline.com.br/lote/detalhe/332945", " PULVERIZADOR DE INJEÇÃO NO SOLO. - FR122923. - LOC. UNIVALEM ")</f>
      </c>
      <c r="C54" s="4" t="inlineStr">
        <is>
          <t>Vendido</t>
        </is>
      </c>
      <c r="D54" s="4" t="inlineStr">
        <is>
          <t>2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=HYPERLINK("https://leilaoonline.com.br/lote/detalhe/332947", "36845")</f>
      </c>
      <c r="B55" s="4" t="s">
        <f>=HYPERLINK("https://leilaoonline.com.br/lote/detalhe/332947", " PULVERIZADOR HERBICAT.  N/E - LOC. UNIVALEM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=HYPERLINK("https://leilaoonline.com.br/lote/detalhe/332890", "36881")</f>
      </c>
      <c r="B56" s="4" t="s">
        <f>=HYPERLINK("https://leilaoonline.com.br/lote/detalhe/332890", " DOLLY. - FR164794- LOC. JATAI")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=HYPERLINK("https://leilaoonline.com.br/lote/detalhe/332812", "37000")</f>
      </c>
      <c r="B57" s="4" t="s">
        <f>=HYPERLINK("https://leilaoonline.com.br/lote/detalhe/332812", "GELADEIRA CONTINENTAL; MICROONDAS BRASTEMP; E MICROONDAS ELECTROLUX - LOC. UNIVALEM/ VALPARAISO")</f>
      </c>
      <c r="C57" s="4" t="inlineStr">
        <is>
          <t>Vendido</t>
        </is>
      </c>
      <c r="D57" s="4" t="inlineStr">
        <is>
          <t>13</t>
        </is>
      </c>
      <c r="E57" s="5" t="inlineStr">
        <is>
          <t>1.100,00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=HYPERLINK("https://leilaoonline.com.br/lote/detalhe/332813", "37001")</f>
      </c>
      <c r="B58" s="4" t="s">
        <f>=HYPERLINK("https://leilaoonline.com.br/lote/detalhe/332813", "1 ARMARIO; 1 MESA COM 05 CADEIRAS/ 2 CAIXAS TERMICAS; 3 BOTIJÃO TERMICO 12L; 3 GARRAFAS DE CAFÉ; 2 MULTIPROCESSADOR; 1 BATEDEIRA ARNO; 1 FATIADOR DE ALIMENTOS; 1 SANDUICHEIRA; 1 BALANÇA DIGITAL; (PANELAS, TALHERES E ASSADEIRA); 4 PRATELEIRAS - LOC. UNIVALEM/ VALPARAISO")</f>
      </c>
      <c r="C58" s="4" t="inlineStr">
        <is>
          <t>Vendido</t>
        </is>
      </c>
      <c r="D58" s="4" t="inlineStr">
        <is>
          <t>9</t>
        </is>
      </c>
      <c r="E58" s="5" t="inlineStr">
        <is>
          <t>1.300,00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=HYPERLINK("https://leilaoonline.com.br/lote/detalhe/332616", "37113")</f>
      </c>
      <c r="B59" s="4" t="s">
        <f>=HYPERLINK("https://leilaoonline.com.br/lote/detalhe/332616", "TRANSBORDO CIVEMASA TAC 10500 C/2 EIXOS; ANO 2009. - FR1003005. - LOC. LAGOA DA PRATA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=HYPERLINK("https://leilaoonline.com.br/lote/detalhe/333147", "37125")</f>
      </c>
      <c r="B60" s="4" t="s">
        <f>=HYPERLINK("https://leilaoonline.com.br/lote/detalhe/333147", "TRANSBORDO ATA 12000 12T; ANO 2015. - FR135647. - LOC. ARARAQUARA")</f>
      </c>
      <c r="C60" s="4" t="inlineStr">
        <is>
          <t>Não vendido</t>
        </is>
      </c>
      <c r="D60" s="4" t="inlineStr">
        <is>
          <t>15</t>
        </is>
      </c>
      <c r="E60" s="5" t="inlineStr">
        <is>
          <t>24.000,00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=HYPERLINK("https://leilaoonline.com.br/lote/detalhe/333146", "37127")</f>
      </c>
      <c r="B61" s="4" t="s">
        <f>=HYPERLINK("https://leilaoonline.com.br/lote/detalhe/333146", "TRANSBORDO ATA 12000 12T; ANO 2010. - FR123797. - LOC. ARARAQUARA")</f>
      </c>
      <c r="C61" s="4" t="inlineStr">
        <is>
          <t>Vendido</t>
        </is>
      </c>
      <c r="D61" s="4" t="inlineStr">
        <is>
          <t>10</t>
        </is>
      </c>
      <c r="E61" s="5" t="inlineStr">
        <is>
          <t>19.000,00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=HYPERLINK("https://leilaoonline.com.br/lote/detalhe/331296", "37131")</f>
      </c>
      <c r="B62" s="4" t="s">
        <f>=HYPERLINK("https://leilaoonline.com.br/lote/detalhe/331296", " TRANSBORDO ATA 12000 12T; ANO 2012. - FR123770. - LOC. ARARAQUARA")</f>
      </c>
      <c r="C62" s="4" t="inlineStr">
        <is>
          <t>Vendido</t>
        </is>
      </c>
      <c r="D62" s="4" t="inlineStr">
        <is>
          <t>6</t>
        </is>
      </c>
      <c r="E62" s="5" t="inlineStr">
        <is>
          <t>15.000,00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=HYPERLINK("https://leilaoonline.com.br/lote/detalhe/331302", "37134")</f>
      </c>
      <c r="B63" s="4" t="s">
        <f>=HYPERLINK("https://leilaoonline.com.br/lote/detalhe/331302", " TRANSBORDO ATA 12000 12T; ANO 2010. - FR135634. - LOC. ARARAQUARA")</f>
      </c>
      <c r="C63" s="4" t="inlineStr">
        <is>
          <t>Vendido</t>
        </is>
      </c>
      <c r="D63" s="4" t="inlineStr">
        <is>
          <t>4</t>
        </is>
      </c>
      <c r="E63" s="5" t="inlineStr">
        <is>
          <t>18.000,00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=HYPERLINK("https://leilaoonline.com.br/lote/detalhe/331300", "37135")</f>
      </c>
      <c r="B64" s="4" t="s">
        <f>=HYPERLINK("https://leilaoonline.com.br/lote/detalhe/331300", " TRANSBORDO ATA 12000 12T; ANO 2012. - FR361424. - LOC. ARARAQUARA")</f>
      </c>
      <c r="C64" s="4" t="inlineStr">
        <is>
          <t>Vendido</t>
        </is>
      </c>
      <c r="D64" s="4" t="inlineStr">
        <is>
          <t>7</t>
        </is>
      </c>
      <c r="E64" s="5" t="inlineStr">
        <is>
          <t>21.000,00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=HYPERLINK("https://leilaoonline.com.br/lote/detalhe/331295", "37138")</f>
      </c>
      <c r="B65" s="4" t="s">
        <f>=HYPERLINK("https://leilaoonline.com.br/lote/detalhe/331295", " TRANSBORDO ATA 12000 12T; ANO 2012. - FR123769. - LOC. ARARAQUARA")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=HYPERLINK("https://leilaoonline.com.br/lote/detalhe/331299", "37141")</f>
      </c>
      <c r="B66" s="4" t="s">
        <f>=HYPERLINK("https://leilaoonline.com.br/lote/detalhe/331299", " TRANSBORDO ATA 12000 12T; ANO 2012. - FR70618. - LOC. ARARAQUARA")</f>
      </c>
      <c r="C66" s="4" t="inlineStr">
        <is>
          <t>Vendido</t>
        </is>
      </c>
      <c r="D66" s="4" t="inlineStr">
        <is>
          <t>2</t>
        </is>
      </c>
      <c r="E66" s="5" t="inlineStr">
        <is>
          <t>18.000,00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=HYPERLINK("https://leilaoonline.com.br/lote/detalhe/331297", "37142")</f>
      </c>
      <c r="B67" s="4" t="s">
        <f>=HYPERLINK("https://leilaoonline.com.br/lote/detalhe/331297", " TRANSBORDO ATA 12000 12T; ANO 2012. - FR361609. - LOC. ARARAQUARA")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=HYPERLINK("https://leilaoonline.com.br/lote/detalhe/331298", "37147")</f>
      </c>
      <c r="B68" s="4" t="s">
        <f>=HYPERLINK("https://leilaoonline.com.br/lote/detalhe/331298", " TRANSBORDO ATA 12000 12T; ANO 2012. - FR361429. - LOC. ARARAQUARA")</f>
      </c>
      <c r="C68" s="4" t="inlineStr">
        <is>
          <t>Vendido</t>
        </is>
      </c>
      <c r="D68" s="4" t="inlineStr">
        <is>
          <t>2</t>
        </is>
      </c>
      <c r="E68" s="5" t="inlineStr">
        <is>
          <t>18.000,00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=HYPERLINK("https://leilaoonline.com.br/lote/detalhe/331301", "37150")</f>
      </c>
      <c r="B69" s="4" t="s">
        <f>=HYPERLINK("https://leilaoonline.com.br/lote/detalhe/331301", " TRANSBORDO ATA 12000 12T; ANO 2012. - FR123766. - LOC. ARARAQUARA")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21.000,00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=HYPERLINK("https://leilaoonline.com.br/lote/detalhe/333042", "37152")</f>
      </c>
      <c r="B70" s="4" t="s">
        <f>=HYPERLINK("https://leilaoonline.com.br/lote/detalhe/333042", "VEJA VÍDEO!! TRATOR VALTRA BH 210I 4X4; ANO 2014 . - FR81523 - LOC. BOM RETIRO ")</f>
      </c>
      <c r="C70" s="4" t="inlineStr">
        <is>
          <t>Vendido</t>
        </is>
      </c>
      <c r="D70" s="4" t="inlineStr">
        <is>
          <t>28</t>
        </is>
      </c>
      <c r="E70" s="5" t="inlineStr">
        <is>
          <t>104.000,00</t>
        </is>
      </c>
      <c r="F70" s="4" t="inlineStr">
        <is>
          <t>2000.00</t>
        </is>
      </c>
    </row>
    <row collapsed="false" customFormat="false" customHeight="false" hidden="false" ht="12.1" outlineLevel="0" r="71">
      <c r="A71" s="5" t="s">
        <f>=HYPERLINK("https://leilaoonline.com.br/lote/detalhe/333043", "37154")</f>
      </c>
      <c r="B71" s="4" t="s">
        <f>=HYPERLINK("https://leilaoonline.com.br/lote/detalhe/333043", "VEJA VÍDEO!! TRATOR VALTRA BH 210I 4X4; ANO 2014. - FR116530 - LOC. BOM RETIRO ")</f>
      </c>
      <c r="C71" s="4" t="inlineStr">
        <is>
          <t>Vendido</t>
        </is>
      </c>
      <c r="D71" s="4" t="inlineStr">
        <is>
          <t>26</t>
        </is>
      </c>
      <c r="E71" s="5" t="inlineStr">
        <is>
          <t>100.000,00</t>
        </is>
      </c>
      <c r="F71" s="4" t="inlineStr">
        <is>
          <t>2000.00</t>
        </is>
      </c>
    </row>
    <row collapsed="false" customFormat="false" customHeight="false" hidden="false" ht="12.1" outlineLevel="0" r="72">
      <c r="A72" s="5" t="s">
        <f>=HYPERLINK("https://leilaoonline.com.br/lote/detalhe/332814", "37200")</f>
      </c>
      <c r="B72" s="4" t="s">
        <f>=HYPERLINK("https://leilaoonline.com.br/lote/detalhe/332814", "8 CROHMEBOOKS POSITIVO; 4 CELULARES GALAXY; 1 COMPUTADOR DELL COMPLETO; 1 IMPRESSORA HP; 1 MÁQUINA FOTOGRAFICA NIKON; 1 ROTEADOR; E 1 TELEFONE - LOC. UNIVALEM")</f>
      </c>
      <c r="C72" s="4" t="inlineStr">
        <is>
          <t>Vendido</t>
        </is>
      </c>
      <c r="D72" s="4" t="inlineStr">
        <is>
          <t>25</t>
        </is>
      </c>
      <c r="E72" s="5" t="inlineStr">
        <is>
          <t>2.200,00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=HYPERLINK("https://leilaoonline.com.br/lote/detalhe/332991", "37205")</f>
      </c>
      <c r="B73" s="4" t="s">
        <f>=HYPERLINK("https://leilaoonline.com.br/lote/detalhe/332991", "03 ELEVADORES DE COLHEDORAS - LOC. BENALCOOL")</f>
      </c>
      <c r="C73" s="4" t="inlineStr">
        <is>
          <t>Vendido</t>
        </is>
      </c>
      <c r="D73" s="4" t="inlineStr">
        <is>
          <t>6</t>
        </is>
      </c>
      <c r="E73" s="5" t="inlineStr">
        <is>
          <t>2.500,00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=HYPERLINK("https://leilaoonline.com.br/lote/detalhe/333162", "37207")</f>
      </c>
      <c r="B74" s="4" t="s">
        <f>=HYPERLINK("https://leilaoonline.com.br/lote/detalhe/333162", "APROXIMADAMENTE 29 CORTINAS - LOC. UNIVALEM/ VALPARAÍSO")</f>
      </c>
      <c r="C74" s="4" t="inlineStr">
        <is>
          <t>Vendido</t>
        </is>
      </c>
      <c r="D74" s="4" t="inlineStr">
        <is>
          <t>4</t>
        </is>
      </c>
      <c r="E74" s="5" t="inlineStr">
        <is>
          <t>350,00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=HYPERLINK("https://leilaoonline.com.br/lote/detalhe/331782", "37209")</f>
      </c>
      <c r="B75" s="4" t="s">
        <f>=HYPERLINK("https://leilaoonline.com.br/lote/detalhe/331782", "APROX. 26 ITENS DE MOBILIARIO DIVERSOS. (VEJA DESCRITIVO DE ITENS) -  LOC. UNIVALEM/ VALPARAISO ")</f>
      </c>
      <c r="C75" s="4" t="inlineStr">
        <is>
          <t>Vendido</t>
        </is>
      </c>
      <c r="D75" s="4" t="inlineStr">
        <is>
          <t>20</t>
        </is>
      </c>
      <c r="E75" s="5" t="inlineStr">
        <is>
          <t>2.400,00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=HYPERLINK("https://leilaoonline.com.br/lote/detalhe/332811", "37213")</f>
      </c>
      <c r="B76" s="4" t="s">
        <f>=HYPERLINK("https://leilaoonline.com.br/lote/detalhe/332811", "FORNO A GAS MODELO BRAVO 4.354 KCAL/H; E FOGÃO BRASTEMP - LOC. UNIVALEM/ VALPARAISO")</f>
      </c>
      <c r="C76" s="4" t="inlineStr">
        <is>
          <t>Não vendido</t>
        </is>
      </c>
      <c r="D76" s="4" t="inlineStr">
        <is>
          <t>8</t>
        </is>
      </c>
      <c r="E76" s="5" t="inlineStr">
        <is>
          <t>550,00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=HYPERLINK("https://leilaoonline.com.br/lote/detalhe/332969", "37219")</f>
      </c>
      <c r="B77" s="4" t="s">
        <f>=HYPERLINK("https://leilaoonline.com.br/lote/detalhe/332969", "PAINÉIS ELETRICOS - LOC. UNIVALEM ")</f>
      </c>
      <c r="C77" s="4" t="inlineStr">
        <is>
          <t>Vendido</t>
        </is>
      </c>
      <c r="D77" s="4" t="inlineStr">
        <is>
          <t>11</t>
        </is>
      </c>
      <c r="E77" s="5" t="inlineStr">
        <is>
          <t>3.750,00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=HYPERLINK("https://leilaoonline.com.br/lote/detalhe/332981", "37220")</f>
      </c>
      <c r="B78" s="4" t="s">
        <f>=HYPERLINK("https://leilaoonline.com.br/lote/detalhe/332981", "APROX. 3 TONELADAS DE BORRACHA - (VENDA POR KG) -  LOC. UNIVALEM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1,00</t>
        </is>
      </c>
      <c r="F78" s="4" t="inlineStr">
        <is>
          <t>0.20</t>
        </is>
      </c>
    </row>
    <row collapsed="false" customFormat="false" customHeight="false" hidden="false" ht="12.1" outlineLevel="0" r="79">
      <c r="A79" s="5" t="s">
        <f>=HYPERLINK("https://leilaoonline.com.br/lote/detalhe/332962", "37221")</f>
      </c>
      <c r="B79" s="4" t="s">
        <f>=HYPERLINK("https://leilaoonline.com.br/lote/detalhe/332962", " TURBINA CALDEIRA 40 CE 410HP (PT309490) - LOC. DESTIVALE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=HYPERLINK("https://leilaoonline.com.br/lote/detalhe/332959", "37222")</f>
      </c>
      <c r="B80" s="4" t="s">
        <f>=HYPERLINK("https://leilaoonline.com.br/lote/detalhe/332959", " TANQUE EVAPORADOR- LOC. DESTIVALE ")</f>
      </c>
      <c r="C80" s="4" t="inlineStr">
        <is>
          <t>Não vendido</t>
        </is>
      </c>
      <c r="D80" s="4" t="inlineStr">
        <is>
          <t>4</t>
        </is>
      </c>
      <c r="E80" s="5" t="inlineStr">
        <is>
          <t>3.000,00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=HYPERLINK("https://leilaoonline.com.br/lote/detalhe/332958", "37223")</f>
      </c>
      <c r="B81" s="4" t="s">
        <f>=HYPERLINK("https://leilaoonline.com.br/lote/detalhe/332958", " FILTRO DE LODO ROTATIVO/02 MOTORES(PT900126/189890/224299/068679) - LOC. DESTIVALE 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=HYPERLINK("https://leilaoonline.com.br/lote/detalhe/332964", "37224")</f>
      </c>
      <c r="B82" s="4" t="s">
        <f>=HYPERLINK("https://leilaoonline.com.br/lote/detalhe/332964", " REDUTOR NG F1D-660 (PT223564) - LOC. MUNDIAL 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=HYPERLINK("https://leilaoonline.com.br/lote/detalhe/332961", "37225")</f>
      </c>
      <c r="B83" s="4" t="s">
        <f>=HYPERLINK("https://leilaoonline.com.br/lote/detalhe/332961", "02 VOLANDEIRAS, 01 PINHÃO - APROX. 15 TON. (VENDA POR KG) - LOC. MUNDIAL ")</f>
      </c>
      <c r="C83" s="4" t="inlineStr">
        <is>
          <t>Vendido</t>
        </is>
      </c>
      <c r="D83" s="4" t="inlineStr">
        <is>
          <t>3</t>
        </is>
      </c>
      <c r="E83" s="5" t="inlineStr">
        <is>
          <t>16.500,00</t>
        </is>
      </c>
      <c r="F83" s="4" t="inlineStr">
        <is>
          <t>0.10</t>
        </is>
      </c>
    </row>
    <row collapsed="false" customFormat="false" customHeight="false" hidden="false" ht="12.1" outlineLevel="0" r="84">
      <c r="A84" s="5" t="s">
        <f>=HYPERLINK("https://leilaoonline.com.br/lote/detalhe/332960", "37226")</f>
      </c>
      <c r="B84" s="4" t="s">
        <f>=HYPERLINK("https://leilaoonline.com.br/lote/detalhe/332960", "CASTELO DE MOENDA  - APROX. 12 TON. (VENDA POR KG) - LOC. MUNDIAL ")</f>
      </c>
      <c r="C84" s="4" t="inlineStr">
        <is>
          <t>Vendido</t>
        </is>
      </c>
      <c r="D84" s="4" t="inlineStr">
        <is>
          <t>3</t>
        </is>
      </c>
      <c r="E84" s="5" t="inlineStr">
        <is>
          <t>13.200,00</t>
        </is>
      </c>
      <c r="F84" s="4" t="inlineStr">
        <is>
          <t>0.10</t>
        </is>
      </c>
    </row>
    <row collapsed="false" customFormat="false" customHeight="false" hidden="false" ht="12.1" outlineLevel="0" r="85">
      <c r="A85" s="5" t="s">
        <f>=HYPERLINK("https://leilaoonline.com.br/lote/detalhe/332963", "37227")</f>
      </c>
      <c r="B85" s="4" t="s">
        <f>=HYPERLINK("https://leilaoonline.com.br/lote/detalhe/332963", " MOEGA COM REDUTOR/02 TANQUES ACO CARBONO - LOC. MUNDIAL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=HYPERLINK("https://leilaoonline.com.br/lote/detalhe/331781", "37232")</f>
      </c>
      <c r="B86" s="4" t="s">
        <f>=HYPERLINK("https://leilaoonline.com.br/lote/detalhe/331781", "CARRETA ABRIGO FAB. PROPRIA (SUCATEADA) - LOC. BENALCOOL")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=HYPERLINK("https://leilaoonline.com.br/lote/detalhe/332864", "37262")</f>
      </c>
      <c r="B87" s="4" t="s">
        <f>=HYPERLINK("https://leilaoonline.com.br/lote/detalhe/332864", " PEÇAS DE REPOSIÇÃO EQUIPAMENTOS AGRICOLAS - DIVERSOS- LOC. JATAI ")</f>
      </c>
      <c r="C87" s="4" t="inlineStr">
        <is>
          <t>Vendido</t>
        </is>
      </c>
      <c r="D87" s="4" t="inlineStr">
        <is>
          <t>1</t>
        </is>
      </c>
      <c r="E87" s="5" t="inlineStr">
        <is>
          <t>2.000,00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=HYPERLINK("https://leilaoonline.com.br/lote/detalhe/332863", "37263")</f>
      </c>
      <c r="B88" s="4" t="s">
        <f>=HYPERLINK("https://leilaoonline.com.br/lote/detalhe/332863", " PEÇAS DE REPOSIÇÃO EQUIPAMENTOS AGRICOLA - RADIADORES - LOC. JATAI")</f>
      </c>
      <c r="C88" s="4" t="inlineStr">
        <is>
          <t>Vendido</t>
        </is>
      </c>
      <c r="D88" s="4" t="inlineStr">
        <is>
          <t>1</t>
        </is>
      </c>
      <c r="E88" s="5" t="inlineStr">
        <is>
          <t>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=HYPERLINK("https://leilaoonline.com.br/lote/detalhe/333155", "37276")</f>
      </c>
      <c r="B89" s="4" t="s">
        <f>=HYPERLINK("https://leilaoonline.com.br/lote/detalhe/333155", "SEMI REBOQUE 12,50M USICAMP; ANO 2015/2015; AMARELA. - FR4455098. - LOC. CAARAPÓ")</f>
      </c>
      <c r="C89" s="4" t="inlineStr">
        <is>
          <t>Vendido</t>
        </is>
      </c>
      <c r="D89" s="4" t="inlineStr">
        <is>
          <t>39</t>
        </is>
      </c>
      <c r="E89" s="5" t="inlineStr">
        <is>
          <t>64.000,00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=HYPERLINK("https://leilaoonline.com.br/lote/detalhe/333156", "37277")</f>
      </c>
      <c r="B90" s="4" t="s">
        <f>=HYPERLINK("https://leilaoonline.com.br/lote/detalhe/333156", "CAMINHÃO VOLVO/FM 500 6X4T; ANO 2013/2013; BRANCA. - FR4415043. - LOC. CAARAPÓ")</f>
      </c>
      <c r="C90" s="4" t="inlineStr">
        <is>
          <t>Vendido</t>
        </is>
      </c>
      <c r="D90" s="4" t="inlineStr">
        <is>
          <t>49</t>
        </is>
      </c>
      <c r="E90" s="5" t="inlineStr">
        <is>
          <t>78.000,00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=HYPERLINK("https://leilaoonline.com.br/lote/detalhe/332865", "37279")</f>
      </c>
      <c r="B91" s="4" t="s">
        <f>=HYPERLINK("https://leilaoonline.com.br/lote/detalhe/332865", " PEÇAS DE REPOSIÇÃO - EQUIPAMENTOS AGRÍCOLAS E OUTROS MOTORES DE PARTIDA - LOC. JATAI ")</f>
      </c>
      <c r="C91" s="4" t="inlineStr">
        <is>
          <t>Vendido</t>
        </is>
      </c>
      <c r="D91" s="4" t="inlineStr">
        <is>
          <t>5</t>
        </is>
      </c>
      <c r="E91" s="5" t="inlineStr">
        <is>
          <t>4.000,00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=HYPERLINK("https://leilaoonline.com.br/lote/detalhe/332861", "37280")</f>
      </c>
      <c r="B92" s="4" t="s">
        <f>=HYPERLINK("https://leilaoonline.com.br/lote/detalhe/332861", " PEÇAS DE REPOSIÇÃO EQUIPAMENTOS AGRICOLA - LOC. JATAI ")</f>
      </c>
      <c r="C92" s="4" t="inlineStr">
        <is>
          <t>Vendido</t>
        </is>
      </c>
      <c r="D92" s="4" t="inlineStr">
        <is>
          <t>13</t>
        </is>
      </c>
      <c r="E92" s="5" t="inlineStr">
        <is>
          <t>8.000,00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=HYPERLINK("https://leilaoonline.com.br/lote/detalhe/332860", "37281")</f>
      </c>
      <c r="B93" s="4" t="s">
        <f>=HYPERLINK("https://leilaoonline.com.br/lote/detalhe/332860", " PEÇAS DE REPOSIÇÃO EQUIPAMENTOS AGRÍCOLAS COLHEDORAS - LOC. JATAI ")</f>
      </c>
      <c r="C93" s="4" t="inlineStr">
        <is>
          <t>Vendido</t>
        </is>
      </c>
      <c r="D93" s="4" t="inlineStr">
        <is>
          <t>11</t>
        </is>
      </c>
      <c r="E93" s="5" t="inlineStr">
        <is>
          <t>7.000,00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=HYPERLINK("https://leilaoonline.com.br/lote/detalhe/332867", "37283")</f>
      </c>
      <c r="B94" s="4" t="s">
        <f>=HYPERLINK("https://leilaoonline.com.br/lote/detalhe/332867", " ESTRUTURA DE GRUNER SUCATEADA- LOC. JATAI")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=HYPERLINK("https://leilaoonline.com.br/lote/detalhe/332948", "37303")</f>
      </c>
      <c r="B95" s="4" t="s">
        <f>=HYPERLINK("https://leilaoonline.com.br/lote/detalhe/332948", " MOTO BOMBA OM 447-A. - FR112903 - LOC. MUNDIAL ")</f>
      </c>
      <c r="C95" s="4" t="inlineStr">
        <is>
          <t>Não vendido</t>
        </is>
      </c>
      <c r="D95" s="4" t="inlineStr">
        <is>
          <t>45</t>
        </is>
      </c>
      <c r="E95" s="5" t="inlineStr">
        <is>
          <t>29.500,00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=HYPERLINK("https://leilaoonline.com.br/lote/detalhe/332640", "37304")</f>
      </c>
      <c r="B96" s="4" t="s">
        <f>=HYPERLINK("https://leilaoonline.com.br/lote/detalhe/332640", "CAMINHÃO VW/15-180 EURO WORKER; ANO 2010/2010; BRANCA (SEM CÂMBIO - REGULARIZAÇÃO DO MOTOR POR CONTA DO COMPRADOR); OFICINA - FR112254 - LOC. MUNDIAL ")</f>
      </c>
      <c r="C96" s="4" t="inlineStr">
        <is>
          <t>Vendido</t>
        </is>
      </c>
      <c r="D96" s="4" t="inlineStr">
        <is>
          <t>40</t>
        </is>
      </c>
      <c r="E96" s="5" t="inlineStr">
        <is>
          <t>67.000,00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=HYPERLINK("https://leilaoonline.com.br/lote/detalhe/332980", "37305")</f>
      </c>
      <c r="B97" s="4" t="s">
        <f>=HYPERLINK("https://leilaoonline.com.br/lote/detalhe/332980", " 2 ELEVADORES DE COLHEDORA- LOC. MUNDIAL ")</f>
      </c>
      <c r="C97" s="4" t="inlineStr">
        <is>
          <t>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=HYPERLINK("https://leilaoonline.com.br/lote/detalhe/331786", "37311")</f>
      </c>
      <c r="B98" s="4" t="s">
        <f>=HYPERLINK("https://leilaoonline.com.br/lote/detalhe/331786", "EQUIPAMENTOS DE LABORATÓRIO, 02 BALANÇA/01 TURBIDIMETRO; PT025325/194225/023296 - LOC. MUNDIAL")</f>
      </c>
      <c r="C98" s="4" t="inlineStr">
        <is>
          <t>Vendido</t>
        </is>
      </c>
      <c r="D98" s="4" t="inlineStr">
        <is>
          <t>1</t>
        </is>
      </c>
      <c r="E98" s="5" t="inlineStr">
        <is>
          <t>1.500,00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=HYPERLINK("https://leilaoonline.com.br/lote/detalhe/332949", "37313")</f>
      </c>
      <c r="B99" s="4" t="s">
        <f>=HYPERLINK("https://leilaoonline.com.br/lote/detalhe/332949", " TRANSBORDO ATA 12000 12T; ANO 2012. - FR84602 - LOC. UNIVALEM")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=HYPERLINK("https://leilaoonline.com.br/lote/detalhe/332950", "37314")</f>
      </c>
      <c r="B100" s="4" t="s">
        <f>=HYPERLINK("https://leilaoonline.com.br/lote/detalhe/332950", " TRANSBORDO ATA 12000 12T. - ANO 2012 - FR47061 - LOC. UNIVALEM")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=HYPERLINK("https://leilaoonline.com.br/lote/detalhe/332642", "37317")</f>
      </c>
      <c r="B101" s="4" t="s">
        <f>=HYPERLINK("https://leilaoonline.com.br/lote/detalhe/332642", " PICADOR DE PALHA, PLACA DO PICADOR E ROLO SUPERIOR. -  (PT.219310 065421) - LOC. UNIVALEM")</f>
      </c>
      <c r="C101" s="4" t="inlineStr">
        <is>
          <t>Não vendido</t>
        </is>
      </c>
      <c r="D101" s="4" t="inlineStr">
        <is>
          <t>5</t>
        </is>
      </c>
      <c r="E101" s="5" t="inlineStr">
        <is>
          <t>4.500,00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=HYPERLINK("https://leilaoonline.com.br/lote/detalhe/332956", "37318")</f>
      </c>
      <c r="B102" s="4" t="s">
        <f>=HYPERLINK("https://leilaoonline.com.br/lote/detalhe/332956", "APROX. 13 VALVULAS ACOPLADOS MOTOR WEG, 02 TRANSFORMADOR DE POTENCIA, EIXO E ENGRENAGEM - LOC. UNIVALEM ")</f>
      </c>
      <c r="C102" s="4" t="inlineStr">
        <is>
          <t>Vendido</t>
        </is>
      </c>
      <c r="D102" s="4" t="inlineStr">
        <is>
          <t>7</t>
        </is>
      </c>
      <c r="E102" s="5" t="inlineStr">
        <is>
          <t>4.000,00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=HYPERLINK("https://leilaoonline.com.br/lote/detalhe/331784", "37324")</f>
      </c>
      <c r="B103" s="4" t="s">
        <f>=HYPERLINK("https://leilaoonline.com.br/lote/detalhe/331784", "FILTRO DE DIESEL; POSTO DE ABASTECIMENTO - LOC. BENALCOOL ")</f>
      </c>
      <c r="C103" s="4" t="inlineStr">
        <is>
          <t>Vendido</t>
        </is>
      </c>
      <c r="D103" s="4" t="inlineStr">
        <is>
          <t>2</t>
        </is>
      </c>
      <c r="E103" s="5" t="inlineStr">
        <is>
          <t>1.500,00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=HYPERLINK("https://leilaoonline.com.br/lote/detalhe/332952", "37325")</f>
      </c>
      <c r="B104" s="4" t="s">
        <f>=HYPERLINK("https://leilaoonline.com.br/lote/detalhe/332952", " TRATOR COMPOST. TEMATERRA. - FR100132 - LOC. BENALCOOL")</f>
      </c>
      <c r="C104" s="4" t="inlineStr">
        <is>
          <t>Vendido</t>
        </is>
      </c>
      <c r="D104" s="4" t="inlineStr">
        <is>
          <t>3</t>
        </is>
      </c>
      <c r="E104" s="5" t="inlineStr">
        <is>
          <t>70.000,00</t>
        </is>
      </c>
      <c r="F104" s="4" t="inlineStr">
        <is>
          <t>2000.00</t>
        </is>
      </c>
    </row>
    <row collapsed="false" customFormat="false" customHeight="false" hidden="false" ht="12.1" outlineLevel="0" r="105">
      <c r="A105" s="5" t="s">
        <f>=HYPERLINK("https://leilaoonline.com.br/lote/detalhe/332643", "37326")</f>
      </c>
      <c r="B105" s="4" t="s">
        <f>=HYPERLINK("https://leilaoonline.com.br/lote/detalhe/332643", "PEÇAS DE REPOSIÇÃO AGRICOLA/COLHEDORA - LOC. DESTIVALE 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=HYPERLINK("https://leilaoonline.com.br/lote/detalhe/331783", "37327")</f>
      </c>
      <c r="B106" s="4" t="s">
        <f>=HYPERLINK("https://leilaoonline.com.br/lote/detalhe/331783", " 02 VEEDER ROOT TLS 350 PLUS; PT171336/11723 - LOC. DESTIVALE")</f>
      </c>
      <c r="C106" s="4" t="inlineStr">
        <is>
          <t>Vendido</t>
        </is>
      </c>
      <c r="D106" s="4" t="inlineStr">
        <is>
          <t>2</t>
        </is>
      </c>
      <c r="E106" s="5" t="inlineStr">
        <is>
          <t>1.500,00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=HYPERLINK("https://leilaoonline.com.br/lote/detalhe/332593", "37329")</f>
      </c>
      <c r="B107" s="4" t="s">
        <f>=HYPERLINK("https://leilaoonline.com.br/lote/detalhe/332593", " COLHEDORA JOHN DEERE; ANO 2018. - FR20835. - LOC. SERRA ")</f>
      </c>
      <c r="C107" s="4" t="inlineStr">
        <is>
          <t>Não vendido</t>
        </is>
      </c>
      <c r="D107" s="4" t="inlineStr">
        <is>
          <t>12</t>
        </is>
      </c>
      <c r="E107" s="5" t="inlineStr">
        <is>
          <t>70.000,00</t>
        </is>
      </c>
      <c r="F107" s="4" t="inlineStr">
        <is>
          <t>2000.00</t>
        </is>
      </c>
    </row>
    <row collapsed="false" customFormat="false" customHeight="false" hidden="false" ht="12.1" outlineLevel="0" r="108">
      <c r="A108" s="5" t="s">
        <f>=HYPERLINK("https://leilaoonline.com.br/lote/detalhe/332594", "37330")</f>
      </c>
      <c r="B108" s="4" t="s">
        <f>=HYPERLINK("https://leilaoonline.com.br/lote/detalhe/332594", " COLHEDORA JOHN DEERE; ANO N/E. - FR.N/E. - LOC. SERRA ")</f>
      </c>
      <c r="C108" s="4" t="inlineStr">
        <is>
          <t>Vendido</t>
        </is>
      </c>
      <c r="D108" s="4" t="inlineStr">
        <is>
          <t>3</t>
        </is>
      </c>
      <c r="E108" s="5" t="inlineStr">
        <is>
          <t>12.000,00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=HYPERLINK("https://leilaoonline.com.br/lote/detalhe/332648", "37344")</f>
      </c>
      <c r="B109" s="4" t="s">
        <f>=HYPERLINK("https://leilaoonline.com.br/lote/detalhe/332648", "TRANSBORDO ATA 12000 12T; ANO 2012. - FR361630. - LOC. ARARAQUARA")</f>
      </c>
      <c r="C109" s="4" t="inlineStr">
        <is>
          <t>Vendido</t>
        </is>
      </c>
      <c r="D109" s="4" t="inlineStr">
        <is>
          <t>9</t>
        </is>
      </c>
      <c r="E109" s="5" t="inlineStr">
        <is>
          <t>20.000,00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=HYPERLINK("https://leilaoonline.com.br/lote/detalhe/332765", "37357")</f>
      </c>
      <c r="B110" s="4" t="s">
        <f>=HYPERLINK("https://leilaoonline.com.br/lote/detalhe/332765", "COLHEDORA CASE 8800 - ANO 2017 - FR14802267 - LOC. BONFIM")</f>
      </c>
      <c r="C110" s="4" t="inlineStr">
        <is>
          <t>Não vendido</t>
        </is>
      </c>
      <c r="D110" s="4" t="inlineStr">
        <is>
          <t>9</t>
        </is>
      </c>
      <c r="E110" s="5" t="inlineStr">
        <is>
          <t>38.000,00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=HYPERLINK("https://leilaoonline.com.br/lote/detalhe/332645", "37359")</f>
      </c>
      <c r="B111" s="4" t="s">
        <f>=HYPERLINK("https://leilaoonline.com.br/lote/detalhe/332645", "COMPOSTADEIRA; ANO 2011. - FR122383. - LOC. BONFIM")</f>
      </c>
      <c r="C111" s="4" t="inlineStr">
        <is>
          <t>Vendido</t>
        </is>
      </c>
      <c r="D111" s="4" t="inlineStr">
        <is>
          <t>12</t>
        </is>
      </c>
      <c r="E111" s="5" t="inlineStr">
        <is>
          <t>21.000,00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=HYPERLINK("https://leilaoonline.com.br/lote/detalhe/332646", "37365")</f>
      </c>
      <c r="B112" s="4" t="s">
        <f>=HYPERLINK("https://leilaoonline.com.br/lote/detalhe/332646", "TRANSBORDO SANTA IZABEL TRIDEM 13T; ANO 2013. - FR11003709. - LOC. VALE DO ROSÁRIO 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13.000,00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=HYPERLINK("https://leilaoonline.com.br/lote/detalhe/332647", "37366")</f>
      </c>
      <c r="B113" s="4" t="s">
        <f>=HYPERLINK("https://leilaoonline.com.br/lote/detalhe/332647", "TRANSBORDO SANTA IZABEL TRIDEM 13T;  ANO 2013. - FR11003713. - LOC. VALE DO ROSÁRIO ")</f>
      </c>
      <c r="C113" s="4" t="inlineStr">
        <is>
          <t>Vendido</t>
        </is>
      </c>
      <c r="D113" s="4" t="inlineStr">
        <is>
          <t>6</t>
        </is>
      </c>
      <c r="E113" s="5" t="inlineStr">
        <is>
          <t>17.000,00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=HYPERLINK("https://leilaoonline.com.br/lote/detalhe/332603", "37372")</f>
      </c>
      <c r="B114" s="4" t="s">
        <f>=HYPERLINK("https://leilaoonline.com.br/lote/detalhe/332603", " TRANSBORDO SANTA IZABEL TRIDEM 13T; ANO 2013. - FR11003728. - LOC. VALE DO ROSÁRIO")</f>
      </c>
      <c r="C114" s="4" t="inlineStr">
        <is>
          <t>Vendido</t>
        </is>
      </c>
      <c r="D114" s="4" t="inlineStr">
        <is>
          <t>6</t>
        </is>
      </c>
      <c r="E114" s="5" t="inlineStr">
        <is>
          <t>18.000,00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=HYPERLINK("https://leilaoonline.com.br/lote/detalhe/332598", "37374")</f>
      </c>
      <c r="B115" s="4" t="s">
        <f>=HYPERLINK("https://leilaoonline.com.br/lote/detalhe/332598", " TRANSBORDO SANTA IZABEL TRIDEM 13T; ANO 2014. - FR11003040. - LOC.VALE DO ROSÁRIO ")</f>
      </c>
      <c r="C115" s="4" t="inlineStr">
        <is>
          <t>Vendido</t>
        </is>
      </c>
      <c r="D115" s="4" t="inlineStr">
        <is>
          <t>11</t>
        </is>
      </c>
      <c r="E115" s="5" t="inlineStr">
        <is>
          <t>20.000,00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=HYPERLINK("https://leilaoonline.com.br/lote/detalhe/332595", "37375")</f>
      </c>
      <c r="B116" s="4" t="s">
        <f>=HYPERLINK("https://leilaoonline.com.br/lote/detalhe/332595", " TRANSBORDO SANTA IZABEL TRIDEM 13T; ANO 2013. - FR11003719. - LOC. VALE DO ROSÁRIO ")</f>
      </c>
      <c r="C116" s="4" t="inlineStr">
        <is>
          <t>Vendido</t>
        </is>
      </c>
      <c r="D116" s="4" t="inlineStr">
        <is>
          <t>8</t>
        </is>
      </c>
      <c r="E116" s="5" t="inlineStr">
        <is>
          <t>18.000,00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=HYPERLINK("https://leilaoonline.com.br/lote/detalhe/332674", "37377")</f>
      </c>
      <c r="B117" s="4" t="s">
        <f>=HYPERLINK("https://leilaoonline.com.br/lote/detalhe/332674", "CARRETA ESP. CALCÁRIO - ANO 2011 - FR92786 - LOC. JUNQUEIRA")</f>
      </c>
      <c r="C117" s="4" t="inlineStr">
        <is>
          <t>Vendido</t>
        </is>
      </c>
      <c r="D117" s="4" t="inlineStr">
        <is>
          <t>7</t>
        </is>
      </c>
      <c r="E117" s="5" t="inlineStr">
        <is>
          <t>6.000,00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=HYPERLINK("https://leilaoonline.com.br/lote/detalhe/332649", "37383")</f>
      </c>
      <c r="B118" s="4" t="s">
        <f>=HYPERLINK("https://leilaoonline.com.br/lote/detalhe/332649", "2 BOMBAS COM SUPORTES DE FIXAÇÃO. - N/A. - LOC. JUNQUEIRA 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=HYPERLINK("https://leilaoonline.com.br/lote/detalhe/332650", "37449")</f>
      </c>
      <c r="B119" s="4" t="s">
        <f>=HYPERLINK("https://leilaoonline.com.br/lote/detalhe/332650", "APROX. 50 CADEIRAS, 04 CADEIRAS DE COZINHA, 15 CADEIRAS ESTOFADAS FIXAS, 03 LONGARINAS 3 LUG, 02 ARMARIOS, 01 FORNO INDUSTRIAL, 01 BEBEDOURO, 24 CAIXAS DE ISPOR . - LOC. BARRA 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500,00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=HYPERLINK("https://leilaoonline.com.br/lote/detalhe/332635", "37451")</f>
      </c>
      <c r="B120" s="4" t="s">
        <f>=HYPERLINK("https://leilaoonline.com.br/lote/detalhe/332635", "ITENS DIVERSOS: IMPRESSORA HP, CAIXA DE SOM AMPLIFICADA, RACK DE PAREDE E OUTROS  - (VEJA DESCRITIVO DE ITENS) - LOC. BARRA-IGARAÇÚ")</f>
      </c>
      <c r="C120" s="4" t="inlineStr">
        <is>
          <t>Não vendido</t>
        </is>
      </c>
      <c r="D120" s="4" t="inlineStr">
        <is>
          <t>2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=HYPERLINK("https://leilaoonline.com.br/lote/detalhe/332110", "37476")</f>
      </c>
      <c r="B121" s="4" t="s">
        <f>=HYPERLINK("https://leilaoonline.com.br/lote/detalhe/332110", " 01 COMPRESSOR. - LOC. BOM RETIRO ")</f>
      </c>
      <c r="C121" s="4" t="inlineStr">
        <is>
          <t>Vendido</t>
        </is>
      </c>
      <c r="D121" s="4" t="inlineStr">
        <is>
          <t>16</t>
        </is>
      </c>
      <c r="E121" s="5" t="inlineStr">
        <is>
          <t>17.500,00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=HYPERLINK("https://leilaoonline.com.br/lote/detalhe/332111", "37491")</f>
      </c>
      <c r="B122" s="4" t="s">
        <f>=HYPERLINK("https://leilaoonline.com.br/lote/detalhe/332111", "5 VOLANDEIRAS, 2 PINHÕES, CASQUILHOS. - LOC. BOM RETIRO")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120.000,00</t>
        </is>
      </c>
      <c r="F122" s="4" t="inlineStr">
        <is>
          <t>2000.00</t>
        </is>
      </c>
    </row>
    <row collapsed="false" customFormat="false" customHeight="false" hidden="false" ht="12.1" outlineLevel="0" r="123">
      <c r="A123" s="5" t="s">
        <f>=HYPERLINK("https://leilaoonline.com.br/lote/detalhe/332768", "37495")</f>
      </c>
      <c r="B123" s="4" t="s">
        <f>=HYPERLINK("https://leilaoonline.com.br/lote/detalhe/332768", " HILO TOMBADOR: CAPACIDADE 27 TONELADAS. - LOC. SANTA HELENA  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6.000,00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=HYPERLINK("https://leilaoonline.com.br/lote/detalhe/332769", "37496")</f>
      </c>
      <c r="B124" s="4" t="s">
        <f>=HYPERLINK("https://leilaoonline.com.br/lote/detalhe/332769", "CAMISA DE MOENDA 5 UNIDADES. - LOC. SANTA HELENA  ")</f>
      </c>
      <c r="C124" s="4" t="inlineStr">
        <is>
          <t>Não vendido</t>
        </is>
      </c>
      <c r="D124" s="4" t="inlineStr">
        <is>
          <t>9</t>
        </is>
      </c>
      <c r="E124" s="5" t="inlineStr">
        <is>
          <t>18.000,00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=HYPERLINK("https://leilaoonline.com.br/lote/detalhe/332638", "37560")</f>
      </c>
      <c r="B125" s="4" t="s">
        <f>=HYPERLINK("https://leilaoonline.com.br/lote/detalhe/332638", "2 CESTOS DE CENTRIFUGA - LOC. RAFARD 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1.000,00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=HYPERLINK("https://leilaoonline.com.br/lote/detalhe/332109", "37565")</f>
      </c>
      <c r="B126" s="4" t="s">
        <f>=HYPERLINK("https://leilaoonline.com.br/lote/detalhe/332109", "TRATOR CASE 260; ANO 2017 - LOC. PARAISO ")</f>
      </c>
      <c r="C126" s="4" t="inlineStr">
        <is>
          <t>Não vendido</t>
        </is>
      </c>
      <c r="D126" s="4" t="inlineStr">
        <is>
          <t>3</t>
        </is>
      </c>
      <c r="E126" s="5" t="inlineStr">
        <is>
          <t>55.000,00</t>
        </is>
      </c>
      <c r="F126" s="4" t="inlineStr">
        <is>
          <t>2500.00</t>
        </is>
      </c>
    </row>
    <row collapsed="false" customFormat="false" customHeight="false" hidden="false" ht="12.1" outlineLevel="0" r="127">
      <c r="A127" s="5" t="s">
        <f>=HYPERLINK("https://leilaoonline.com.br/lote/detalhe/331775", "37567")</f>
      </c>
      <c r="B127" s="4" t="s">
        <f>=HYPERLINK("https://leilaoonline.com.br/lote/detalhe/331775", "COLHEDORA JOHN DEERE; ANO 2016. - FR4465162/139520. - LOC. BARRA ")</f>
      </c>
      <c r="C127" s="4" t="inlineStr">
        <is>
          <t>Não vendido</t>
        </is>
      </c>
      <c r="D127" s="4" t="inlineStr">
        <is>
          <t>28</t>
        </is>
      </c>
      <c r="E127" s="5" t="inlineStr">
        <is>
          <t>47.000,00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=HYPERLINK("https://leilaoonline.com.br/lote/detalhe/331776", "37570")</f>
      </c>
      <c r="B128" s="4" t="s">
        <f>=HYPERLINK("https://leilaoonline.com.br/lote/detalhe/331776", "COLHEDORA JOHN DEERE CH570 1L - ANO 2017 - FR117586 - LOC. BARRA ")</f>
      </c>
      <c r="C128" s="4" t="inlineStr">
        <is>
          <t>Não vendido</t>
        </is>
      </c>
      <c r="D128" s="4" t="inlineStr">
        <is>
          <t>31</t>
        </is>
      </c>
      <c r="E128" s="5" t="inlineStr">
        <is>
          <t>65.000,00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=HYPERLINK("https://leilaoonline.com.br/lote/detalhe/331777", "37571")</f>
      </c>
      <c r="B129" s="4" t="s">
        <f>=HYPERLINK("https://leilaoonline.com.br/lote/detalhe/331777", " COLHEDORA JOHN DEERE CH670 - ANO 2016 - FR101498. - LOC. BARRA ")</f>
      </c>
      <c r="C129" s="4" t="inlineStr">
        <is>
          <t>Não vendido</t>
        </is>
      </c>
      <c r="D129" s="4" t="inlineStr">
        <is>
          <t>24</t>
        </is>
      </c>
      <c r="E129" s="5" t="inlineStr">
        <is>
          <t>44.000,00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=HYPERLINK("https://leilaoonline.com.br/lote/detalhe/332639", "37573")</f>
      </c>
      <c r="B130" s="4" t="s">
        <f>=HYPERLINK("https://leilaoonline.com.br/lote/detalhe/332639", " SUCATA DE BORRACHA - (VENDA POR LOTE; PESO ESTIMADO DE 4 TON.) - LOC. BARRA ")</f>
      </c>
      <c r="C130" s="4" t="inlineStr">
        <is>
          <t>Vendido</t>
        </is>
      </c>
      <c r="D130" s="4" t="inlineStr">
        <is>
          <t>25</t>
        </is>
      </c>
      <c r="E130" s="5" t="inlineStr">
        <is>
          <t>4.700,00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=HYPERLINK("https://leilaoonline.com.br/lote/detalhe/331778", "37578")</f>
      </c>
      <c r="B131" s="4" t="s">
        <f>=HYPERLINK("https://leilaoonline.com.br/lote/detalhe/331778", " TRANSBORDO SANTAL 12 T - ANO 2008 - FR101950. -  LOC. DOIS CORREGOS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=HYPERLINK("https://leilaoonline.com.br/lote/detalhe/331779", "37582")</f>
      </c>
      <c r="B132" s="4" t="s">
        <f>=HYPERLINK("https://leilaoonline.com.br/lote/detalhe/331779", "TRANSBORDO SANTAL; ANO 2007. - FR101940 - LOC. DOIS CORREGOS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=HYPERLINK("https://leilaoonline.com.br/lote/detalhe/332112", "37601")</f>
      </c>
      <c r="B133" s="4" t="s">
        <f>=HYPERLINK("https://leilaoonline.com.br/lote/detalhe/332112", "HILO TOMBADOR, CAPACIDADE 27 TONELADAS. - LOC. SANTA HELENA  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80.000,00</t>
        </is>
      </c>
      <c r="F133" s="4" t="inlineStr">
        <is>
          <t>2000.00</t>
        </is>
      </c>
    </row>
    <row collapsed="false" customFormat="false" customHeight="false" hidden="false" ht="12.1" outlineLevel="0" r="134">
      <c r="A134" s="5" t="s">
        <f>=HYPERLINK("https://leilaoonline.com.br/lote/detalhe/332770", "37602")</f>
      </c>
      <c r="B134" s="4" t="s">
        <f>=HYPERLINK("https://leilaoonline.com.br/lote/detalhe/332770", " REDUTOR NG MODELO F10 660 . - LOC. SANTA HELENA  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15.000,00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=HYPERLINK("https://leilaoonline.com.br/lote/detalhe/332772", "37605")</f>
      </c>
      <c r="B135" s="4" t="s">
        <f>=HYPERLINK("https://leilaoonline.com.br/lote/detalhe/332772", "LOTE DE TUBOS,MATERIAL AÇO CARBONO, TUBOS DE 12 METROS ESPESSURA 3/16, DIÂMETRO 1 POLEGADA 1/2. - LOC. SANTA HELENA  ")</f>
      </c>
      <c r="C135" s="4" t="inlineStr">
        <is>
          <t>Não vendido</t>
        </is>
      </c>
      <c r="D135" s="4" t="inlineStr">
        <is>
          <t>27</t>
        </is>
      </c>
      <c r="E135" s="5" t="inlineStr">
        <is>
          <t>16.500,00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=HYPERLINK("https://leilaoonline.com.br/lote/detalhe/332113", "37607")</f>
      </c>
      <c r="B136" s="4" t="s">
        <f>=HYPERLINK("https://leilaoonline.com.br/lote/detalhe/332113", "ROTOR/EXAUSTOR, APLICAÇÃO CALDEIRA 68 TONELADAS . - LOC. SANTA HELENA  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15.000,00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=HYPERLINK("https://leilaoonline.com.br/lote/detalhe/332771", "37608")</f>
      </c>
      <c r="B137" s="4" t="s">
        <f>=HYPERLINK("https://leilaoonline.com.br/lote/detalhe/332771", "TORNO GIRATÓRIO DE ROLO. - LOC. SANTA HELENA  ")</f>
      </c>
      <c r="C137" s="4" t="inlineStr">
        <is>
          <t>Vendido</t>
        </is>
      </c>
      <c r="D137" s="4" t="inlineStr">
        <is>
          <t>9</t>
        </is>
      </c>
      <c r="E137" s="5" t="inlineStr">
        <is>
          <t>10.000,00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=HYPERLINK("https://leilaoonline.com.br/lote/detalhe/332773", "37609")</f>
      </c>
      <c r="B138" s="4" t="s">
        <f>=HYPERLINK("https://leilaoonline.com.br/lote/detalhe/332773", "TORNO GIRATÓRIO DE ROLO. -  LOC. SANTA HELENA  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2.500,00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=HYPERLINK("https://leilaoonline.com.br/lote/detalhe/332774", "37610")</f>
      </c>
      <c r="B139" s="4" t="s">
        <f>=HYPERLINK("https://leilaoonline.com.br/lote/detalhe/332774", "TORNO GIRATÓRIO DE ROLO. -  LOC. SANTA HELENA  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2.500,00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=HYPERLINK("https://leilaoonline.com.br/lote/detalhe/332114", "37614")</f>
      </c>
      <c r="B140" s="4" t="s">
        <f>=HYPERLINK("https://leilaoonline.com.br/lote/detalhe/332114", " SONDA OBLÍQUA COM ESTRUTURA. - LOC. SANTA HELENA  ")</f>
      </c>
      <c r="C140" s="4" t="inlineStr">
        <is>
          <t>Vendido</t>
        </is>
      </c>
      <c r="D140" s="4" t="inlineStr">
        <is>
          <t>18</t>
        </is>
      </c>
      <c r="E140" s="5" t="inlineStr">
        <is>
          <t>60.000,00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=HYPERLINK("https://leilaoonline.com.br/lote/detalhe/332115", "37618")</f>
      </c>
      <c r="B141" s="4" t="s">
        <f>=HYPERLINK("https://leilaoonline.com.br/lote/detalhe/332115", " PONTE ROLANTE CAPACIDADE 20 TONELADAS (12,200 mm) - LOC. SANTA HELENA  ")</f>
      </c>
      <c r="C141" s="4" t="inlineStr">
        <is>
          <t>Não vendido</t>
        </is>
      </c>
      <c r="D141" s="4" t="inlineStr">
        <is>
          <t>7</t>
        </is>
      </c>
      <c r="E141" s="5" t="inlineStr">
        <is>
          <t>36.000,00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=HYPERLINK("https://leilaoonline.com.br/lote/detalhe/332905", "37625")</f>
      </c>
      <c r="B142" s="4" t="s">
        <f>=HYPERLINK("https://leilaoonline.com.br/lote/detalhe/332905", "5 GERADORES; 2 REDUTORES; 1 TURBINA; 8 TRANSFORMADORES; 1 DISJUNTOR; E PAINÉIS DA CASA DE FORÇA COM BARRAMENTO DE COBRE - (CASA DE FORÇA)  LOC. SANTA HELENA ")</f>
      </c>
      <c r="C142" s="4" t="inlineStr">
        <is>
          <t>Não vendido</t>
        </is>
      </c>
      <c r="D142" s="4" t="inlineStr">
        <is>
          <t>20</t>
        </is>
      </c>
      <c r="E142" s="5" t="inlineStr">
        <is>
          <t>630.000,00</t>
        </is>
      </c>
      <c r="F142" s="4" t="inlineStr">
        <is>
          <t>10000.00</t>
        </is>
      </c>
    </row>
    <row collapsed="false" customFormat="false" customHeight="false" hidden="false" ht="12.1" outlineLevel="0" r="143">
      <c r="A143" s="5" t="s">
        <f>=HYPERLINK("https://leilaoonline.com.br/lote/detalhe/333047", "37627")</f>
      </c>
      <c r="B143" s="4" t="s">
        <f>=HYPERLINK("https://leilaoonline.com.br/lote/detalhe/333047", "AQUECEDOR. - LOC. SANTA HELENA ")</f>
      </c>
      <c r="C143" s="4" t="inlineStr">
        <is>
          <t>Não vendido</t>
        </is>
      </c>
      <c r="D143" s="4" t="inlineStr">
        <is>
          <t>14</t>
        </is>
      </c>
      <c r="E143" s="5" t="inlineStr">
        <is>
          <t>11.500,00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=HYPERLINK("https://leilaoonline.com.br/lote/detalhe/332116", "37630")</f>
      </c>
      <c r="B144" s="4" t="s">
        <f>=HYPERLINK("https://leilaoonline.com.br/lote/detalhe/332116", "PONTE ROLANTE, CAPACIDADE 20 TONELADAS. (21.000 Mts) - LOC. SANTA HELENA")</f>
      </c>
      <c r="C144" s="4" t="inlineStr">
        <is>
          <t>Vendido</t>
        </is>
      </c>
      <c r="D144" s="4" t="inlineStr">
        <is>
          <t>38</t>
        </is>
      </c>
      <c r="E144" s="5" t="inlineStr">
        <is>
          <t>77.000,00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=HYPERLINK("https://leilaoonline.com.br/lote/detalhe/332775", "37676")</f>
      </c>
      <c r="B145" s="4" t="s">
        <f>=HYPERLINK("https://leilaoonline.com.br/lote/detalhe/332775", "1 TANQUE DE FIBRA CAPACIDADE 70.000 LITROS APROX. - LOC. SANTA HELENA ")</f>
      </c>
      <c r="C145" s="4" t="inlineStr">
        <is>
          <t>Não vendido</t>
        </is>
      </c>
      <c r="D145" s="4" t="inlineStr">
        <is>
          <t>23</t>
        </is>
      </c>
      <c r="E145" s="5" t="inlineStr">
        <is>
          <t>27.000,00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=HYPERLINK("https://leilaoonline.com.br/lote/detalhe/332777", "37679")</f>
      </c>
      <c r="B146" s="4" t="s">
        <f>=HYPERLINK("https://leilaoonline.com.br/lote/detalhe/332777", "2 TANQUES DE FIBRA, SENDO 1 COM CAPACIDADE DE APROXIMADAMENTE 54.000 LITROS; E OUTRO COM APROX. 500 LITROS - LOC. SANTA HELENA")</f>
      </c>
      <c r="C146" s="4" t="inlineStr">
        <is>
          <t>Não vendido</t>
        </is>
      </c>
      <c r="D146" s="4" t="inlineStr">
        <is>
          <t>25</t>
        </is>
      </c>
      <c r="E146" s="5" t="inlineStr">
        <is>
          <t>27.500,00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=HYPERLINK("https://leilaoonline.com.br/lote/detalhe/333048", "37683")</f>
      </c>
      <c r="B147" s="4" t="s">
        <f>=HYPERLINK("https://leilaoonline.com.br/lote/detalhe/333048", " 01 REDUTOR DEDINI - LOC. SANTA HELENA ")</f>
      </c>
      <c r="C147" s="4" t="inlineStr">
        <is>
          <t>Vendido</t>
        </is>
      </c>
      <c r="D147" s="4" t="inlineStr">
        <is>
          <t>7</t>
        </is>
      </c>
      <c r="E147" s="5" t="inlineStr">
        <is>
          <t>20.000,00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=HYPERLINK("https://leilaoonline.com.br/lote/detalhe/332779", "37685")</f>
      </c>
      <c r="B148" s="4" t="s">
        <f>=HYPERLINK("https://leilaoonline.com.br/lote/detalhe/332779", "TRANSFORMADORES APROX. 20 UNIDADES - PAT.086499/338628/208283 - LOC. SANTA HELENA")</f>
      </c>
      <c r="C148" s="4" t="inlineStr">
        <is>
          <t>Não vendido</t>
        </is>
      </c>
      <c r="D148" s="4" t="inlineStr">
        <is>
          <t>69</t>
        </is>
      </c>
      <c r="E148" s="5" t="inlineStr">
        <is>
          <t>465.000,00</t>
        </is>
      </c>
      <c r="F148" s="4" t="inlineStr">
        <is>
          <t>5000.00</t>
        </is>
      </c>
    </row>
    <row collapsed="false" customFormat="false" customHeight="false" hidden="false" ht="12.1" outlineLevel="0" r="149">
      <c r="A149" s="5" t="s">
        <f>=HYPERLINK("https://leilaoonline.com.br/lote/detalhe/332621", "37709")</f>
      </c>
      <c r="B149" s="4" t="s">
        <f>=HYPERLINK("https://leilaoonline.com.br/lote/detalhe/332621", " DISTRIBUIDORA DE TORTA ANTONIOSI; ANO 2018. - S/FR - LOC. SANTA CÂNDIDA")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5.500,00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=HYPERLINK("https://leilaoonline.com.br/lote/detalhe/332625", "37710")</f>
      </c>
      <c r="B150" s="4" t="s">
        <f>=HYPERLINK("https://leilaoonline.com.br/lote/detalhe/332625", " TRATOR JOHN DEERE; ANO 2016. - FR115707. - LOC. SANTA CÂNDIDA")</f>
      </c>
      <c r="C150" s="4" t="inlineStr">
        <is>
          <t>Não vendido</t>
        </is>
      </c>
      <c r="D150" s="4" t="inlineStr">
        <is>
          <t>7</t>
        </is>
      </c>
      <c r="E150" s="5" t="inlineStr">
        <is>
          <t>62.000,00</t>
        </is>
      </c>
      <c r="F150" s="4" t="inlineStr">
        <is>
          <t>2000.00</t>
        </is>
      </c>
    </row>
    <row collapsed="false" customFormat="false" customHeight="false" hidden="false" ht="12.1" outlineLevel="0" r="151">
      <c r="A151" s="5" t="s">
        <f>=HYPERLINK("https://leilaoonline.com.br/lote/detalhe/332628", "37711")</f>
      </c>
      <c r="B151" s="4" t="s">
        <f>=HYPERLINK("https://leilaoonline.com.br/lote/detalhe/332628", " TRATOR JOHN DEERE; ANO 2016. - FR115704. - LOC. SANTA CÂNDIDA")</f>
      </c>
      <c r="C151" s="4" t="inlineStr">
        <is>
          <t>Não vendido</t>
        </is>
      </c>
      <c r="D151" s="4" t="inlineStr">
        <is>
          <t>13</t>
        </is>
      </c>
      <c r="E151" s="5" t="inlineStr">
        <is>
          <t>74.000,00</t>
        </is>
      </c>
      <c r="F151" s="4" t="inlineStr">
        <is>
          <t>2000.00</t>
        </is>
      </c>
    </row>
    <row collapsed="false" customFormat="false" customHeight="false" hidden="false" ht="12.1" outlineLevel="0" r="152">
      <c r="A152" s="5" t="s">
        <f>=HYPERLINK("https://leilaoonline.com.br/lote/detalhe/332624", "37712")</f>
      </c>
      <c r="B152" s="4" t="s">
        <f>=HYPERLINK("https://leilaoonline.com.br/lote/detalhe/332624", " CJ DE RODAS APROX 120 RODAS DIVERSAS MEDIDAS. - N/A - LOC. BARRA ")</f>
      </c>
      <c r="C152" s="4" t="inlineStr">
        <is>
          <t>Vendido</t>
        </is>
      </c>
      <c r="D152" s="4" t="inlineStr">
        <is>
          <t>13</t>
        </is>
      </c>
      <c r="E152" s="5" t="inlineStr">
        <is>
          <t>15.000,00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=HYPERLINK("https://leilaoonline.com.br/lote/detalhe/332626", "37713")</f>
      </c>
      <c r="B153" s="4" t="s">
        <f>=HYPERLINK("https://leilaoonline.com.br/lote/detalhe/332626", " CJ DE 19 PNEUS AGRÍCOLAS. -N/A. - LOC. BARRA ")</f>
      </c>
      <c r="C153" s="4" t="inlineStr">
        <is>
          <t>Não vendido</t>
        </is>
      </c>
      <c r="D153" s="4" t="inlineStr">
        <is>
          <t>17</t>
        </is>
      </c>
      <c r="E153" s="5" t="inlineStr">
        <is>
          <t>13.000,00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=HYPERLINK("https://leilaoonline.com.br/lote/detalhe/332629", "37714")</f>
      </c>
      <c r="B154" s="4" t="s">
        <f>=HYPERLINK("https://leilaoonline.com.br/lote/detalhe/332629", " CJ DE 20 PNEUS. - N/A. - LOC. BARRA ")</f>
      </c>
      <c r="C154" s="4" t="inlineStr">
        <is>
          <t>Não vendido</t>
        </is>
      </c>
      <c r="D154" s="4" t="inlineStr">
        <is>
          <t>15</t>
        </is>
      </c>
      <c r="E154" s="5" t="inlineStr">
        <is>
          <t>15.500,00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=HYPERLINK("https://leilaoonline.com.br/lote/detalhe/332627", "37715")</f>
      </c>
      <c r="B155" s="4" t="s">
        <f>=HYPERLINK("https://leilaoonline.com.br/lote/detalhe/332627", " CJ DE 20 PNEUS - N/A. - LOC. BARRA ")</f>
      </c>
      <c r="C155" s="4" t="inlineStr">
        <is>
          <t>Não vendido</t>
        </is>
      </c>
      <c r="D155" s="4" t="inlineStr">
        <is>
          <t>17</t>
        </is>
      </c>
      <c r="E155" s="5" t="inlineStr">
        <is>
          <t>16.500,00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=HYPERLINK("https://leilaoonline.com.br/lote/detalhe/332623", "37716")</f>
      </c>
      <c r="B156" s="4" t="s">
        <f>=HYPERLINK("https://leilaoonline.com.br/lote/detalhe/332623", " CJ DE 10 PNEUS. - N/A. - LOC. BARRA ")</f>
      </c>
      <c r="C156" s="4" t="inlineStr">
        <is>
          <t>Vendido</t>
        </is>
      </c>
      <c r="D156" s="4" t="inlineStr">
        <is>
          <t>13</t>
        </is>
      </c>
      <c r="E156" s="5" t="inlineStr">
        <is>
          <t>10.000,00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=HYPERLINK("https://leilaoonline.com.br/lote/detalhe/332966", "37717")</f>
      </c>
      <c r="B157" s="4" t="s">
        <f>=HYPERLINK("https://leilaoonline.com.br/lote/detalhe/332966", " APROX. 30 MOTORES WEG -  LOC. UNIVALEM 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10.000,00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=HYPERLINK("https://leilaoonline.com.br/lote/detalhe/332971", "37718")</f>
      </c>
      <c r="B158" s="4" t="s">
        <f>=HYPERLINK("https://leilaoonline.com.br/lote/detalhe/332971", "MOTOR WEG TRIFÁSICO 250CV/3575RPM - LOC. UNIVALEM ")</f>
      </c>
      <c r="C158" s="4" t="inlineStr">
        <is>
          <t>Vendido</t>
        </is>
      </c>
      <c r="D158" s="4" t="inlineStr">
        <is>
          <t>9</t>
        </is>
      </c>
      <c r="E158" s="5" t="inlineStr">
        <is>
          <t>9.000,00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=HYPERLINK("https://leilaoonline.com.br/lote/detalhe/332968", "37719")</f>
      </c>
      <c r="B159" s="4" t="s">
        <f>=HYPERLINK("https://leilaoonline.com.br/lote/detalhe/332968", " REDUTORES E BOMBAS - LOC. UNIVALEM")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2.000,00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=HYPERLINK("https://leilaoonline.com.br/lote/detalhe/332944", "37720")</f>
      </c>
      <c r="B160" s="4" t="s">
        <f>=HYPERLINK("https://leilaoonline.com.br/lote/detalhe/332944", "DESENREILADOR DE PALHA CARDEROLI; ANO 2014. - FR84683. - LOC. UNIVALEM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=HYPERLINK("https://leilaoonline.com.br/lote/detalhe/332943", "37721")</f>
      </c>
      <c r="B161" s="4" t="s">
        <f>=HYPERLINK("https://leilaoonline.com.br/lote/detalhe/332943", " DESENREILADOR DE PALHA CARDEROLI; ANO 2014. - FR84688 - LOC. UNIVALEM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=HYPERLINK("https://leilaoonline.com.br/lote/detalhe/332967", "37722")</f>
      </c>
      <c r="B162" s="4" t="s">
        <f>=HYPERLINK("https://leilaoonline.com.br/lote/detalhe/332967", " PLANTADORA CANA TMA 2 LINHAS. - FR17271. - LOC. UNIVALEM 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10.000,00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=HYPERLINK("https://leilaoonline.com.br/lote/detalhe/332973", "37723")</f>
      </c>
      <c r="B163" s="4" t="s">
        <f>=HYPERLINK("https://leilaoonline.com.br/lote/detalhe/332973", " APROX. 100 PALLETS  (VENDA POR UNIDADE) - LOC. BENALCOOL ")</f>
      </c>
      <c r="C163" s="4" t="inlineStr">
        <is>
          <t>Não vendido</t>
        </is>
      </c>
      <c r="D163" s="4" t="inlineStr">
        <is>
          <t>3</t>
        </is>
      </c>
      <c r="E163" s="5" t="inlineStr">
        <is>
          <t>20,00</t>
        </is>
      </c>
      <c r="F163" s="4" t="inlineStr">
        <is>
          <t>0.10</t>
        </is>
      </c>
    </row>
    <row collapsed="false" customFormat="false" customHeight="false" hidden="false" ht="12.1" outlineLevel="0" r="164">
      <c r="A164" s="5" t="s">
        <f>=HYPERLINK("https://leilaoonline.com.br/lote/detalhe/332953", "37724")</f>
      </c>
      <c r="B164" s="4" t="s">
        <f>=HYPERLINK("https://leilaoonline.com.br/lote/detalhe/332953", "LOTE EQUIP. INDUSTRIAIS: ESTATOR, BOMBA PNEUMÁTICA, VALVULAS, BOMBA DE OLEO, REDUTOR PLANETÁRIO, CAVALETE BOMBA CENTRIFUGA,ATUADORES, DISTRIBUIDORES DE OLEO E GRAXA, SONDA DE BRICKS, VÁLVULA. - LOC. DESTIVALE 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1.000,00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=HYPERLINK("https://leilaoonline.com.br/lote/detalhe/332974", "37725")</f>
      </c>
      <c r="B165" s="4" t="s">
        <f>=HYPERLINK("https://leilaoonline.com.br/lote/detalhe/332974", " APROX. 4.500 TIJOLOS - LOC. DESTIVALE 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1.000,00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=HYPERLINK("https://leilaoonline.com.br/lote/detalhe/332874", "37747")</f>
      </c>
      <c r="B166" s="4" t="s">
        <f>=HYPERLINK("https://leilaoonline.com.br/lote/detalhe/332874", " GRADE TERRACEADOR - FR165241 - LOC. JATAI")</f>
      </c>
      <c r="C166" s="4" t="inlineStr">
        <is>
          <t>Vendido</t>
        </is>
      </c>
      <c r="D166" s="4" t="inlineStr">
        <is>
          <t>41</t>
        </is>
      </c>
      <c r="E166" s="5" t="inlineStr">
        <is>
          <t>22.000,00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=HYPERLINK("https://leilaoonline.com.br/lote/detalhe/332871", "37748")</f>
      </c>
      <c r="B167" s="4" t="s">
        <f>=HYPERLINK("https://leilaoonline.com.br/lote/detalhe/332871", " GRADE NIVELADORA CIVEMASA - FR165246 - LOC. JATAI")</f>
      </c>
      <c r="C167" s="4" t="inlineStr">
        <is>
          <t>Não vendido</t>
        </is>
      </c>
      <c r="D167" s="4" t="inlineStr">
        <is>
          <t>2</t>
        </is>
      </c>
      <c r="E167" s="5" t="inlineStr">
        <is>
          <t>2.500,00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=HYPERLINK("https://leilaoonline.com.br/lote/detalhe/332872", "37749")</f>
      </c>
      <c r="B168" s="4" t="s">
        <f>=HYPERLINK("https://leilaoonline.com.br/lote/detalhe/332872", " ARADO, MARCA CIVEMASA  - FR56700 - LOC. JATAI")</f>
      </c>
      <c r="C168" s="4" t="inlineStr">
        <is>
          <t>Vendido</t>
        </is>
      </c>
      <c r="D168" s="4" t="inlineStr">
        <is>
          <t>4</t>
        </is>
      </c>
      <c r="E168" s="5" t="inlineStr">
        <is>
          <t>3.500,00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=HYPERLINK("https://leilaoonline.com.br/lote/detalhe/332875", "37750")</f>
      </c>
      <c r="B169" s="4" t="s">
        <f>=HYPERLINK("https://leilaoonline.com.br/lote/detalhe/332875", " GRADE PESADA CIVEMASA - FR165221 - LOC. JATAI")</f>
      </c>
      <c r="C169" s="4" t="inlineStr">
        <is>
          <t>Não vendido</t>
        </is>
      </c>
      <c r="D169" s="4" t="inlineStr">
        <is>
          <t>20</t>
        </is>
      </c>
      <c r="E169" s="5" t="inlineStr">
        <is>
          <t>11.500,00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=HYPERLINK("https://leilaoonline.com.br/lote/detalhe/332873", "37751")</f>
      </c>
      <c r="B170" s="4" t="s">
        <f>=HYPERLINK("https://leilaoonline.com.br/lote/detalhe/332873", " GRADE INTERMEDIARIA - FR165240 - LOC. JATAI")</f>
      </c>
      <c r="C170" s="4" t="inlineStr">
        <is>
          <t>Não vendido</t>
        </is>
      </c>
      <c r="D170" s="4" t="inlineStr">
        <is>
          <t>18</t>
        </is>
      </c>
      <c r="E170" s="5" t="inlineStr">
        <is>
          <t>14.000,00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=HYPERLINK("https://leilaoonline.com.br/lote/detalhe/332876", "37752")</f>
      </c>
      <c r="B171" s="4" t="s">
        <f>=HYPERLINK("https://leilaoonline.com.br/lote/detalhe/332876", " TRATOR VALTRA BH 205; MOD. 205I 4X4 HIFLOW - ANO 2011 - FR163459 - LOC. JATAI")</f>
      </c>
      <c r="C171" s="4" t="inlineStr">
        <is>
          <t>Vendido</t>
        </is>
      </c>
      <c r="D171" s="4" t="inlineStr">
        <is>
          <t>91</t>
        </is>
      </c>
      <c r="E171" s="5" t="inlineStr">
        <is>
          <t>120.000,00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=HYPERLINK("https://leilaoonline.com.br/lote/detalhe/332878", "37753")</f>
      </c>
      <c r="B172" s="4" t="s">
        <f>=HYPERLINK("https://leilaoonline.com.br/lote/detalhe/332878", "DISTRIBUIDOR AGRIC P TORTA FILT C ROSC. - ANO 2018. - FR38077- LOC. JATAI")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5.000,00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=HYPERLINK("https://leilaoonline.com.br/lote/detalhe/332880", "37754")</f>
      </c>
      <c r="B173" s="4" t="s">
        <f>=HYPERLINK("https://leilaoonline.com.br/lote/detalhe/332880", " EQUIPAMENTO CIVEMASA - MODELO GDFM S-0128. - PT281005- LOC. JATAI")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=HYPERLINK("https://leilaoonline.com.br/lote/detalhe/332879", "37755")</f>
      </c>
      <c r="B174" s="4" t="s">
        <f>=HYPERLINK("https://leilaoonline.com.br/lote/detalhe/332879", "SUPER CULTIV. ADUBADE DMB. - FR165276. - LOC. JATAI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=HYPERLINK("https://leilaoonline.com.br/lote/detalhe/332877", "37756")</f>
      </c>
      <c r="B175" s="4" t="s">
        <f>=HYPERLINK("https://leilaoonline.com.br/lote/detalhe/332877", " CULTIVADOR CARDEROLI. - S/FR - LOC. JATAI")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2.000,00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=HYPERLINK("https://leilaoonline.com.br/lote/detalhe/332859", "37757")</f>
      </c>
      <c r="B176" s="4" t="s">
        <f>=HYPERLINK("https://leilaoonline.com.br/lote/detalhe/332859", " PNEUS DIVERSOS - LOC. JATAI 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3.000,00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=HYPERLINK("https://leilaoonline.com.br/lote/detalhe/332886", "37758")</f>
      </c>
      <c r="B177" s="4" t="s">
        <f>=HYPERLINK("https://leilaoonline.com.br/lote/detalhe/332886", "PALLETS (VENDA POR UNIDADE) - LOC. JATAI")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1,00</t>
        </is>
      </c>
      <c r="F177" s="4" t="inlineStr">
        <is>
          <t>0.10</t>
        </is>
      </c>
    </row>
    <row collapsed="false" customFormat="false" customHeight="false" hidden="false" ht="12.1" outlineLevel="0" r="178">
      <c r="A178" s="5" t="s">
        <f>=HYPERLINK("https://leilaoonline.com.br/lote/detalhe/332881", "37759")</f>
      </c>
      <c r="B178" s="4" t="s">
        <f>=HYPERLINK("https://leilaoonline.com.br/lote/detalhe/332881", "TRANSBORDO SANTA ISABEL TCS 12T - ADEQUAÇÃO. - FR68029 - LOC. JATAI")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=HYPERLINK("https://leilaoonline.com.br/lote/detalhe/332883", "37760")</f>
      </c>
      <c r="B179" s="4" t="s">
        <f>=HYPERLINK("https://leilaoonline.com.br/lote/detalhe/332883", " TRANSBORDO CHAS 12000KG 4700X3600MM. - FR4445259- LOC. JATAI")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10.000,00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=HYPERLINK("https://leilaoonline.com.br/lote/detalhe/332882", "37761")</f>
      </c>
      <c r="B180" s="4" t="s">
        <f>=HYPERLINK("https://leilaoonline.com.br/lote/detalhe/332882", " TRANSBORDO SANTA IZABEL TCSI 12 TON. - ANO 2010 - FR164322- LOC. JATAI")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10.000,00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=HYPERLINK("https://leilaoonline.com.br/lote/detalhe/332866", "37762")</f>
      </c>
      <c r="B181" s="4" t="s">
        <f>=HYPERLINK("https://leilaoonline.com.br/lote/detalhe/332866", "TUBOS E CONEXÕES DE VINHAÇA SUCATEADOS - APROX. 4 TON. - (VENDA POR KILO) - LOC. JATAI ")</f>
      </c>
      <c r="C181" s="4" t="inlineStr">
        <is>
          <t>Vendido</t>
        </is>
      </c>
      <c r="D181" s="4" t="inlineStr">
        <is>
          <t>87</t>
        </is>
      </c>
      <c r="E181" s="5" t="inlineStr">
        <is>
          <t>40.800,00</t>
        </is>
      </c>
      <c r="F181" s="4" t="inlineStr">
        <is>
          <t>0.10</t>
        </is>
      </c>
    </row>
    <row collapsed="false" customFormat="false" customHeight="false" hidden="false" ht="12.1" outlineLevel="0" r="182">
      <c r="A182" s="5" t="s">
        <f>=HYPERLINK("https://leilaoonline.com.br/lote/detalhe/332884", "37763")</f>
      </c>
      <c r="B182" s="4" t="s">
        <f>=HYPERLINK("https://leilaoonline.com.br/lote/detalhe/332884", "BORRACHA DE ESTEIRA SUCATEADA  - APROX. 2 TON. (VENDA POR KILO)  - LOC. JATAI")</f>
      </c>
      <c r="C182" s="4" t="inlineStr">
        <is>
          <t>Não vendido</t>
        </is>
      </c>
      <c r="D182" s="4" t="inlineStr">
        <is>
          <t>2</t>
        </is>
      </c>
      <c r="E182" s="5" t="inlineStr">
        <is>
          <t>2.000,00</t>
        </is>
      </c>
      <c r="F182" s="4" t="inlineStr">
        <is>
          <t>0.10</t>
        </is>
      </c>
    </row>
    <row collapsed="false" customFormat="false" customHeight="false" hidden="false" ht="12.1" outlineLevel="0" r="183">
      <c r="A183" s="5" t="s">
        <f>=HYPERLINK("https://leilaoonline.com.br/lote/detalhe/332887", "37764")</f>
      </c>
      <c r="B183" s="4" t="s">
        <f>=HYPERLINK("https://leilaoonline.com.br/lote/detalhe/332887", "VEJA O VÍDEO!!! CAMINHÃO VW/26.280 CRM 6X4; ANO 2013/2014; BRANCA. - FR163190. - (IMP. MUNCK) - LOC. JATAI")</f>
      </c>
      <c r="C183" s="4" t="inlineStr">
        <is>
          <t>Vendido</t>
        </is>
      </c>
      <c r="D183" s="4" t="inlineStr">
        <is>
          <t>72</t>
        </is>
      </c>
      <c r="E183" s="5" t="inlineStr">
        <is>
          <t>198.000,00</t>
        </is>
      </c>
      <c r="F183" s="4" t="inlineStr">
        <is>
          <t>2000.00</t>
        </is>
      </c>
    </row>
    <row collapsed="false" customFormat="false" customHeight="false" hidden="false" ht="12.1" outlineLevel="0" r="184">
      <c r="A184" s="5" t="s">
        <f>=HYPERLINK("https://leilaoonline.com.br/lote/detalhe/332894", "37765")</f>
      </c>
      <c r="B184" s="4" t="s">
        <f>=HYPERLINK("https://leilaoonline.com.br/lote/detalhe/332894", "CARRETA ABRIGO; (SR/SOUFER CFE 2E - ANO 2012/2012 - CINZA). - FR164366 - LOC. JATAI")</f>
      </c>
      <c r="C184" s="4" t="inlineStr">
        <is>
          <t>Vendido</t>
        </is>
      </c>
      <c r="D184" s="4" t="inlineStr">
        <is>
          <t>24</t>
        </is>
      </c>
      <c r="E184" s="5" t="inlineStr">
        <is>
          <t>16.500,00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=HYPERLINK("https://leilaoonline.com.br/lote/detalhe/332892", "37766")</f>
      </c>
      <c r="B185" s="4" t="s">
        <f>=HYPERLINK("https://leilaoonline.com.br/lote/detalhe/332892", "CARRETA ABRIGO; (SR/SOUFER CFE 2E - ANO 2011/2012 - CINZA). - FR164364 - LOC. JATAI")</f>
      </c>
      <c r="C185" s="4" t="inlineStr">
        <is>
          <t>Vendido</t>
        </is>
      </c>
      <c r="D185" s="4" t="inlineStr">
        <is>
          <t>23</t>
        </is>
      </c>
      <c r="E185" s="5" t="inlineStr">
        <is>
          <t>16.000,00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=HYPERLINK("https://leilaoonline.com.br/lote/detalhe/332889", "37767")</f>
      </c>
      <c r="B186" s="4" t="s">
        <f>=HYPERLINK("https://leilaoonline.com.br/lote/detalhe/332889", " MÓVEIS E UTENSÍLIOS DIVERSOS - AR CONDICIONADO, GELADEIRA E ENTRE OUTROS. - LOC. JATAI")</f>
      </c>
      <c r="C186" s="4" t="inlineStr">
        <is>
          <t>Vendido</t>
        </is>
      </c>
      <c r="D186" s="4" t="inlineStr">
        <is>
          <t>5</t>
        </is>
      </c>
      <c r="E186" s="5" t="inlineStr">
        <is>
          <t>900,00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=HYPERLINK("https://leilaoonline.com.br/lote/detalhe/332891", "37768")</f>
      </c>
      <c r="B187" s="4" t="s">
        <f>=HYPERLINK("https://leilaoonline.com.br/lote/detalhe/332891", " EQUIPAMENTOS INDUSTRIAIS - APROX. 4 TON. - LOC. JATAI")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1.000,00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=HYPERLINK("https://leilaoonline.com.br/lote/detalhe/332893", "37769")</f>
      </c>
      <c r="B188" s="4" t="s">
        <f>=HYPERLINK("https://leilaoonline.com.br/lote/detalhe/332893", " DOLLY. - S/FR - LOC. JATAI")</f>
      </c>
      <c r="C188" s="4" t="inlineStr">
        <is>
          <t>Vendido</t>
        </is>
      </c>
      <c r="D188" s="4" t="inlineStr">
        <is>
          <t>9</t>
        </is>
      </c>
      <c r="E188" s="5" t="inlineStr">
        <is>
          <t>9.000,00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=HYPERLINK("https://leilaoonline.com.br/lote/detalhe/332888", "37770")</f>
      </c>
      <c r="B189" s="4" t="s">
        <f>=HYPERLINK("https://leilaoonline.com.br/lote/detalhe/332888", " DOLLY. - FR164786- LOC. JATAI")</f>
      </c>
      <c r="C189" s="4" t="inlineStr">
        <is>
          <t>Vendido</t>
        </is>
      </c>
      <c r="D189" s="4" t="inlineStr">
        <is>
          <t>5</t>
        </is>
      </c>
      <c r="E189" s="5" t="inlineStr">
        <is>
          <t>7.000,00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=HYPERLINK("https://leilaoonline.com.br/lote/detalhe/332862", "37771")</f>
      </c>
      <c r="B190" s="4" t="s">
        <f>=HYPERLINK("https://leilaoonline.com.br/lote/detalhe/332862", " REBOQUE RANDONSP CP C/ RALA 12,50M; ANO 2012/2012; AZUL. - FR70398 - (VENDA SOMENTE PARA COMPRADORES DO ESTADO DE SÃO PAULO) - LOC. JATAI ")</f>
      </c>
      <c r="C190" s="4" t="inlineStr">
        <is>
          <t>Vendido</t>
        </is>
      </c>
      <c r="D190" s="4" t="inlineStr">
        <is>
          <t>3</t>
        </is>
      </c>
      <c r="E190" s="5" t="inlineStr">
        <is>
          <t>22.000,00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=HYPERLINK("https://leilaoonline.com.br/lote/detalhe/332976", "37772")</f>
      </c>
      <c r="B191" s="4" t="s">
        <f>=HYPERLINK("https://leilaoonline.com.br/lote/detalhe/332976", "CENTRÍFUGA - LOC. GASA")</f>
      </c>
      <c r="C191" s="4" t="inlineStr">
        <is>
          <t>Vendido</t>
        </is>
      </c>
      <c r="D191" s="4" t="inlineStr">
        <is>
          <t>12</t>
        </is>
      </c>
      <c r="E191" s="5" t="inlineStr">
        <is>
          <t>8.000,00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=HYPERLINK("https://leilaoonline.com.br/lote/detalhe/332975", "37773")</f>
      </c>
      <c r="B192" s="4" t="s">
        <f>=HYPERLINK("https://leilaoonline.com.br/lote/detalhe/332975", " TRANSFORMADOR TRIFÁSICO 95KV - LOC. GASA ")</f>
      </c>
      <c r="C192" s="4" t="inlineStr">
        <is>
          <t>Vendido</t>
        </is>
      </c>
      <c r="D192" s="4" t="inlineStr">
        <is>
          <t>2</t>
        </is>
      </c>
      <c r="E192" s="5" t="inlineStr">
        <is>
          <t>1.500,00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=HYPERLINK("https://leilaoonline.com.br/lote/detalhe/332977", "37774")</f>
      </c>
      <c r="B193" s="4" t="s">
        <f>=HYPERLINK("https://leilaoonline.com.br/lote/detalhe/332977", "04 TALISCAS SUCATEADAS (APROX. 8 TONELADAS) - VENDA POR KILO - LOC. GASA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1,00</t>
        </is>
      </c>
      <c r="F193" s="4" t="inlineStr">
        <is>
          <t>0.10</t>
        </is>
      </c>
    </row>
    <row collapsed="false" customFormat="false" customHeight="false" hidden="false" ht="12.1" outlineLevel="0" r="194">
      <c r="A194" s="5" t="s">
        <f>=HYPERLINK("https://leilaoonline.com.br/lote/detalhe/332972", "37775")</f>
      </c>
      <c r="B194" s="4" t="s">
        <f>=HYPERLINK("https://leilaoonline.com.br/lote/detalhe/332972", "CAIXA S.A.O COMPLETA . - N/E - LOC. GASA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3.000,00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=HYPERLINK("https://leilaoonline.com.br/lote/detalhe/332978", "37776")</f>
      </c>
      <c r="B195" s="4" t="s">
        <f>=HYPERLINK("https://leilaoonline.com.br/lote/detalhe/332978", "2 ESTRUTURAS TORRES RESFRIAMENTO. - N/A - LOC. GASA")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=HYPERLINK("https://leilaoonline.com.br/lote/detalhe/332979", "37777")</f>
      </c>
      <c r="B196" s="4" t="s">
        <f>=HYPERLINK("https://leilaoonline.com.br/lote/detalhe/332979", " 03 PNEUS AGRICOLA 650/75 R32. - N/A - LOC. GASA ")</f>
      </c>
      <c r="C196" s="4" t="inlineStr">
        <is>
          <t>Vendido</t>
        </is>
      </c>
      <c r="D196" s="4" t="inlineStr">
        <is>
          <t>6</t>
        </is>
      </c>
      <c r="E196" s="5" t="inlineStr">
        <is>
          <t>3.500,00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=HYPERLINK("https://leilaoonline.com.br/lote/detalhe/332605", "38000")</f>
      </c>
      <c r="B197" s="4" t="s">
        <f>=HYPERLINK("https://leilaoonline.com.br/lote/detalhe/332605", " TRATOR CASE PUMA 200 4x4; ANO 2017. - FR512035. - LOC. LAGOA DA PRATA ")</f>
      </c>
      <c r="C197" s="4" t="inlineStr">
        <is>
          <t>Não vendido</t>
        </is>
      </c>
      <c r="D197" s="4" t="inlineStr">
        <is>
          <t>26</t>
        </is>
      </c>
      <c r="E197" s="5" t="inlineStr">
        <is>
          <t>63.000,00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=HYPERLINK("https://leilaoonline.com.br/lote/detalhe/332610", "38003")</f>
      </c>
      <c r="B198" s="4" t="s">
        <f>=HYPERLINK("https://leilaoonline.com.br/lote/detalhe/332610", " CARROCERIA BAÚ. - N/A. - LOC. LAGOA DA PRATA ")</f>
      </c>
      <c r="C198" s="4" t="inlineStr">
        <is>
          <t>Não vendido</t>
        </is>
      </c>
      <c r="D198" s="4" t="inlineStr">
        <is>
          <t>1</t>
        </is>
      </c>
      <c r="E198" s="5" t="inlineStr">
        <is>
          <t>2.000,00</t>
        </is>
      </c>
      <c r="F198" s="4" t="inlineStr">
        <is>
          <t>500.00</t>
        </is>
      </c>
    </row>
    <row collapsed="false" customFormat="false" customHeight="false" hidden="false" ht="12.1" outlineLevel="0" r="199">
      <c r="A199" s="5" t="s">
        <f>=HYPERLINK("https://leilaoonline.com.br/lote/detalhe/332608", "38004")</f>
      </c>
      <c r="B199" s="4" t="s">
        <f>=HYPERLINK("https://leilaoonline.com.br/lote/detalhe/332608", " CARROCERIA BAU. - N/A. - LOC. LAGOA DA PRATA 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2.000,00</t>
        </is>
      </c>
      <c r="F199" s="4" t="inlineStr">
        <is>
          <t>500.00</t>
        </is>
      </c>
    </row>
    <row collapsed="false" customFormat="false" customHeight="false" hidden="false" ht="12.1" outlineLevel="0" r="200">
      <c r="A200" s="5" t="s">
        <f>=HYPERLINK("https://leilaoonline.com.br/lote/detalhe/332607", "38005")</f>
      </c>
      <c r="B200" s="4" t="s">
        <f>=HYPERLINK("https://leilaoonline.com.br/lote/detalhe/332607", " CARROCERIA BAÚ. - N/A. - LOC. LAGOA DA PRATA ")</f>
      </c>
      <c r="C200" s="4" t="inlineStr">
        <is>
          <t>Não vendido</t>
        </is>
      </c>
      <c r="D200" s="4" t="inlineStr">
        <is>
          <t>1</t>
        </is>
      </c>
      <c r="E200" s="5" t="inlineStr">
        <is>
          <t>2.000,00</t>
        </is>
      </c>
      <c r="F200" s="4" t="inlineStr">
        <is>
          <t>500.00</t>
        </is>
      </c>
    </row>
    <row collapsed="false" customFormat="false" customHeight="false" hidden="false" ht="12.1" outlineLevel="0" r="201">
      <c r="A201" s="5" t="s">
        <f>=HYPERLINK("https://leilaoonline.com.br/lote/detalhe/332606", "38006")</f>
      </c>
      <c r="B201" s="4" t="s">
        <f>=HYPERLINK("https://leilaoonline.com.br/lote/detalhe/332606", " CARROCERIA BAÚ. - N/A. - LOC. LAGOA DA PRATA ")</f>
      </c>
      <c r="C201" s="4" t="inlineStr">
        <is>
          <t>Não vendido</t>
        </is>
      </c>
      <c r="D201" s="4" t="inlineStr">
        <is>
          <t>1</t>
        </is>
      </c>
      <c r="E201" s="5" t="inlineStr">
        <is>
          <t>3.000,00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=HYPERLINK("https://leilaoonline.com.br/lote/detalhe/332612", "38008")</f>
      </c>
      <c r="B202" s="4" t="s">
        <f>=HYPERLINK("https://leilaoonline.com.br/lote/detalhe/332612", " TRANSBORDO CIVEMASA 10 T; ANO 2009. - FR8003056 / FR513056. - LOC. LAGOA DA PRATA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=HYPERLINK("https://leilaoonline.com.br/lote/detalhe/332611", "38009")</f>
      </c>
      <c r="B203" s="4" t="s">
        <f>=HYPERLINK("https://leilaoonline.com.br/lote/detalhe/332611", " TRANSBORDO CIVEMASA 10 T; ANO 2008. - FR8003017 / FR513017. - LOC. LAGOA DA PRATA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=HYPERLINK("https://leilaoonline.com.br/lote/detalhe/332597", "38030")</f>
      </c>
      <c r="B204" s="4" t="s">
        <f>=HYPERLINK("https://leilaoonline.com.br/lote/detalhe/332597", "CAMINHÃO FORD F12000; ANO 1999/1999; BRANCA + IMPLEMENTO MUNCK MICHELETO (CARROCERIA DIVERGENTE REGULARIZAÇÃO POR CONTA DO COMPRADOR). - FR11001114. - LOC. VALE DO ROSÁRIO ")</f>
      </c>
      <c r="C204" s="4" t="inlineStr">
        <is>
          <t>Não vendido</t>
        </is>
      </c>
      <c r="D204" s="4" t="inlineStr">
        <is>
          <t>8</t>
        </is>
      </c>
      <c r="E204" s="5" t="inlineStr">
        <is>
          <t>64.000,00</t>
        </is>
      </c>
      <c r="F204" s="4" t="inlineStr">
        <is>
          <t>2000.00</t>
        </is>
      </c>
    </row>
    <row collapsed="false" customFormat="false" customHeight="false" hidden="false" ht="12.1" outlineLevel="0" r="205">
      <c r="A205" s="5" t="s">
        <f>=HYPERLINK("https://leilaoonline.com.br/lote/detalhe/332601", "38031")</f>
      </c>
      <c r="B205" s="4" t="s">
        <f>=HYPERLINK("https://leilaoonline.com.br/lote/detalhe/332601", " APROX.193 PEÇAS AUTOMOTIVAS DIVERSAS - (VEJA DESCRITIVO DE ITENS). - N/A. - LOC. VALE DO ROSÁRIO ")</f>
      </c>
      <c r="C205" s="4" t="inlineStr">
        <is>
          <t>Vendido</t>
        </is>
      </c>
      <c r="D205" s="4" t="inlineStr">
        <is>
          <t>3</t>
        </is>
      </c>
      <c r="E205" s="5" t="inlineStr">
        <is>
          <t>4.000,00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=HYPERLINK("https://leilaoonline.com.br/lote/detalhe/332602", "38032")</f>
      </c>
      <c r="B206" s="4" t="s">
        <f>=HYPERLINK("https://leilaoonline.com.br/lote/detalhe/332602", " TRANSBORDO SANTA IZABEL TRIDEM 13T; ANO 2013. - FR11003689. - LOC. VALE DO ROSÁRIO")</f>
      </c>
      <c r="C206" s="4" t="inlineStr">
        <is>
          <t>Não vendido</t>
        </is>
      </c>
      <c r="D206" s="4" t="inlineStr">
        <is>
          <t>9</t>
        </is>
      </c>
      <c r="E206" s="5" t="inlineStr">
        <is>
          <t>18.000,00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=HYPERLINK("https://leilaoonline.com.br/lote/detalhe/332599", "38033")</f>
      </c>
      <c r="B207" s="4" t="s">
        <f>=HYPERLINK("https://leilaoonline.com.br/lote/detalhe/332599", " TRANSBORDO SANTA IZABEL TRIDEM 13T; ANO 2013. - FR11003679. - LOC. VALE DO ROSÁRIO ")</f>
      </c>
      <c r="C207" s="4" t="inlineStr">
        <is>
          <t>Vendido</t>
        </is>
      </c>
      <c r="D207" s="4" t="inlineStr">
        <is>
          <t>9</t>
        </is>
      </c>
      <c r="E207" s="5" t="inlineStr">
        <is>
          <t>18.000,00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=HYPERLINK("https://leilaoonline.com.br/lote/detalhe/332600", "38034")</f>
      </c>
      <c r="B208" s="4" t="s">
        <f>=HYPERLINK("https://leilaoonline.com.br/lote/detalhe/332600", " TRANSBORDO SANTA IZABEL TRIDEM 13T; ANO 2013. - FR11003733. - LOC. VALE DO ROSÁRIO ")</f>
      </c>
      <c r="C208" s="4" t="inlineStr">
        <is>
          <t>Vendido</t>
        </is>
      </c>
      <c r="D208" s="4" t="inlineStr">
        <is>
          <t>11</t>
        </is>
      </c>
      <c r="E208" s="5" t="inlineStr">
        <is>
          <t>20.000,00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=HYPERLINK("https://leilaoonline.com.br/lote/detalhe/332592", "38035")</f>
      </c>
      <c r="B209" s="4" t="s">
        <f>=HYPERLINK("https://leilaoonline.com.br/lote/detalhe/332592", "ITENS DE LABORATÓRIO: CENTRÍFUGA KASVI, CONDUTIVÍMETRO THERMO ORION, CENTRÍFUGA KUBOTA 2100, PHMETRO DIGIMED, MANTA AQUECEDORA. - LOC. VALE DO ROSÁRIO ")</f>
      </c>
      <c r="C209" s="4" t="inlineStr">
        <is>
          <t>Vendido</t>
        </is>
      </c>
      <c r="D209" s="4" t="inlineStr">
        <is>
          <t>1</t>
        </is>
      </c>
      <c r="E209" s="5" t="inlineStr">
        <is>
          <t>500,00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=HYPERLINK("https://leilaoonline.com.br/lote/detalhe/332596", "38036")</f>
      </c>
      <c r="B210" s="4" t="s">
        <f>=HYPERLINK("https://leilaoonline.com.br/lote/detalhe/332596", "VEJA VÍDEO!!! CAMINHÃO VW/26.220 EURO3 WORKER; ANO 2006/2007; BRANCA. - FR11001099. - LOC. VALE DO ROSÁRIO ")</f>
      </c>
      <c r="C210" s="4" t="inlineStr">
        <is>
          <t>Vendido</t>
        </is>
      </c>
      <c r="D210" s="4" t="inlineStr">
        <is>
          <t>69</t>
        </is>
      </c>
      <c r="E210" s="5" t="inlineStr">
        <is>
          <t>138.000,00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=HYPERLINK("https://leilaoonline.com.br/lote/detalhe/332707", "38037")</f>
      </c>
      <c r="B211" s="4" t="s">
        <f>=HYPERLINK("https://leilaoonline.com.br/lote/detalhe/332707", "VEJA O VÍDEO!!! CAMINHÃO MERCEDES BENZ L2213 - ANO 1983/1984 - BRANCO - (CARGA SECA) - FR360208 - LOC. JUNQUEIRA")</f>
      </c>
      <c r="C211" s="4" t="inlineStr">
        <is>
          <t>Vendido</t>
        </is>
      </c>
      <c r="D211" s="4" t="inlineStr">
        <is>
          <t>21</t>
        </is>
      </c>
      <c r="E211" s="5" t="inlineStr">
        <is>
          <t>78.000,00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=HYPERLINK("https://leilaoonline.com.br/lote/detalhe/332678", "38038")</f>
      </c>
      <c r="B212" s="4" t="s">
        <f>=HYPERLINK("https://leilaoonline.com.br/lote/detalhe/332678", "CAMINHÃO VOLKSWAGEN 15-180 WORKER - ANO 2010 - (OFICINA) - FR92147 - LOC. JUNQUEIRA")</f>
      </c>
      <c r="C212" s="4" t="inlineStr">
        <is>
          <t>Não vendido</t>
        </is>
      </c>
      <c r="D212" s="4" t="inlineStr">
        <is>
          <t>45</t>
        </is>
      </c>
      <c r="E212" s="5" t="inlineStr">
        <is>
          <t>75.000,00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=HYPERLINK("https://leilaoonline.com.br/lote/detalhe/332677", "38039")</f>
      </c>
      <c r="B213" s="4" t="s">
        <f>=HYPERLINK("https://leilaoonline.com.br/lote/detalhe/332677", "CAMINHÃO VOLKSWAGEN 15-190 WORKER - ANO 2012/2013 - BRANCO - (OFICINA) - FR92152 - LOC. JUNQUEIRA")</f>
      </c>
      <c r="C213" s="4" t="inlineStr">
        <is>
          <t>Não vendido</t>
        </is>
      </c>
      <c r="D213" s="4" t="inlineStr">
        <is>
          <t>39</t>
        </is>
      </c>
      <c r="E213" s="5" t="inlineStr">
        <is>
          <t>68.000,00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=HYPERLINK("https://leilaoonline.com.br/lote/detalhe/332652", "38040")</f>
      </c>
      <c r="B214" s="4" t="s">
        <f>=HYPERLINK("https://leilaoonline.com.br/lote/detalhe/332652", "TRATOR JOHN DEERE 7225 J 4X4 - 2016 - FR93346 - LOC. JUNQUEIRA")</f>
      </c>
      <c r="C214" s="4" t="inlineStr">
        <is>
          <t>Vendido</t>
        </is>
      </c>
      <c r="D214" s="4" t="inlineStr">
        <is>
          <t>32</t>
        </is>
      </c>
      <c r="E214" s="5" t="inlineStr">
        <is>
          <t>110.000,00</t>
        </is>
      </c>
      <c r="F214" s="4" t="inlineStr">
        <is>
          <t>2000.00</t>
        </is>
      </c>
    </row>
    <row collapsed="false" customFormat="false" customHeight="false" hidden="false" ht="12.1" outlineLevel="0" r="215">
      <c r="A215" s="5" t="s">
        <f>=HYPERLINK("https://leilaoonline.com.br/lote/detalhe/332676", "38041")</f>
      </c>
      <c r="B215" s="4" t="s">
        <f>=HYPERLINK("https://leilaoonline.com.br/lote/detalhe/332676", "CARRETA TANQUE 5.000 LITROS - ANO 2011 - FR122328 - LOC. JUNQUEIRA")</f>
      </c>
      <c r="C215" s="4" t="inlineStr">
        <is>
          <t>Vendido</t>
        </is>
      </c>
      <c r="D215" s="4" t="inlineStr">
        <is>
          <t>41</t>
        </is>
      </c>
      <c r="E215" s="5" t="inlineStr">
        <is>
          <t>4.750,00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=HYPERLINK("https://leilaoonline.com.br/lote/detalhe/332675", "38042")</f>
      </c>
      <c r="B216" s="4" t="s">
        <f>=HYPERLINK("https://leilaoonline.com.br/lote/detalhe/332675", "CARROCERIA TANQUE FIBRA - S/FR - LOC. JUNQUEIRA")</f>
      </c>
      <c r="C216" s="4" t="inlineStr">
        <is>
          <t>Não vendido</t>
        </is>
      </c>
      <c r="D216" s="4" t="inlineStr">
        <is>
          <t>21</t>
        </is>
      </c>
      <c r="E216" s="5" t="inlineStr">
        <is>
          <t>3.500,00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=HYPERLINK("https://leilaoonline.com.br/lote/detalhe/332655", "38043")</f>
      </c>
      <c r="B217" s="4" t="s">
        <f>=HYPERLINK("https://leilaoonline.com.br/lote/detalhe/332655", "CAMINHÃO VOLKSWAGEN 13-130 (TOCO - OFICINA) - ANO 1985/1986 - BRANCO - FR92134 - LOC. JUNQUEIRA")</f>
      </c>
      <c r="C217" s="4" t="inlineStr">
        <is>
          <t>Vendido</t>
        </is>
      </c>
      <c r="D217" s="4" t="inlineStr">
        <is>
          <t>6</t>
        </is>
      </c>
      <c r="E217" s="5" t="inlineStr">
        <is>
          <t>15.000,00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=HYPERLINK("https://leilaoonline.com.br/lote/detalhe/332723", "38044")</f>
      </c>
      <c r="B218" s="4" t="s">
        <f>=HYPERLINK("https://leilaoonline.com.br/lote/detalhe/332723", "APROXIMADAMENTE 02 TROCADOR DE CALOR GEA; E 120 PLACAS - PT.195832 - LOC. JUNQUEIRA")</f>
      </c>
      <c r="C218" s="4" t="inlineStr">
        <is>
          <t>Vendido</t>
        </is>
      </c>
      <c r="D218" s="4" t="inlineStr">
        <is>
          <t>9</t>
        </is>
      </c>
      <c r="E218" s="5" t="inlineStr">
        <is>
          <t>15.000,00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=HYPERLINK("https://leilaoonline.com.br/lote/detalhe/332762", "38045")</f>
      </c>
      <c r="B219" s="4" t="s">
        <f>=HYPERLINK("https://leilaoonline.com.br/lote/detalhe/332762", "CAMINHÃO VOLKSWAGEN 8-120 EURO3 - ANO 2010/2011 - BRANCO - (CARGA SECA) - FR119917 - LOC. BONFIM")</f>
      </c>
      <c r="C219" s="4" t="inlineStr">
        <is>
          <t>Não vendido</t>
        </is>
      </c>
      <c r="D219" s="4" t="inlineStr">
        <is>
          <t>45</t>
        </is>
      </c>
      <c r="E219" s="5" t="inlineStr">
        <is>
          <t>69.000,00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=HYPERLINK("https://leilaoonline.com.br/lote/detalhe/332761", "38046")</f>
      </c>
      <c r="B220" s="4" t="s">
        <f>=HYPERLINK("https://leilaoonline.com.br/lote/detalhe/332761", "CAMINHÃO MERCEDES BENZ AXOR 3344S 6X4 - (CAVALO MECÂNICO) - ANO 2014/2014 - BRANCO - FR10635 - LOC. BONFIM")</f>
      </c>
      <c r="C220" s="4" t="inlineStr">
        <is>
          <t>Não vendido</t>
        </is>
      </c>
      <c r="D220" s="4" t="inlineStr">
        <is>
          <t>36</t>
        </is>
      </c>
      <c r="E220" s="5" t="inlineStr">
        <is>
          <t>138.000,00</t>
        </is>
      </c>
      <c r="F220" s="4" t="inlineStr">
        <is>
          <t>2000.00</t>
        </is>
      </c>
    </row>
    <row collapsed="false" customFormat="false" customHeight="false" hidden="false" ht="12.1" outlineLevel="0" r="221">
      <c r="A221" s="5" t="s">
        <f>=HYPERLINK("https://leilaoonline.com.br/lote/detalhe/332734", "38047")</f>
      </c>
      <c r="B221" s="4" t="s">
        <f>=HYPERLINK("https://leilaoonline.com.br/lote/detalhe/332734", "VEJA O VÍDEO!!! CAMINHÃO VOLKSWAGEN 26-220 EURO3 WORKER 6X4 - ANO 2008/2009 - BRANCO - (CALDA PRONTA) - FR119880 - LOC. BONFIM")</f>
      </c>
      <c r="C221" s="4" t="inlineStr">
        <is>
          <t>Não vendido</t>
        </is>
      </c>
      <c r="D221" s="4" t="inlineStr">
        <is>
          <t>30</t>
        </is>
      </c>
      <c r="E221" s="5" t="inlineStr">
        <is>
          <t>108.000,00</t>
        </is>
      </c>
      <c r="F221" s="4" t="inlineStr">
        <is>
          <t>2000.00</t>
        </is>
      </c>
    </row>
    <row collapsed="false" customFormat="false" customHeight="false" hidden="false" ht="12.1" outlineLevel="0" r="222">
      <c r="A222" s="5" t="s">
        <f>=HYPERLINK("https://leilaoonline.com.br/lote/detalhe/332763", "38048")</f>
      </c>
      <c r="B222" s="4" t="s">
        <f>=HYPERLINK("https://leilaoonline.com.br/lote/detalhe/332763", "SISTEMA HIDRÁULICO (REDUTOR, MOTOR, PERIFÉRICOS E 2 CAIXA DE AÇO) - PT.096655/264293 - LOC. BONFIM")</f>
      </c>
      <c r="C222" s="4" t="inlineStr">
        <is>
          <t>Vendido</t>
        </is>
      </c>
      <c r="D222" s="4" t="inlineStr">
        <is>
          <t>5</t>
        </is>
      </c>
      <c r="E222" s="5" t="inlineStr">
        <is>
          <t>15.000,00</t>
        </is>
      </c>
      <c r="F222" s="4" t="inlineStr">
        <is>
          <t>500.00</t>
        </is>
      </c>
    </row>
    <row collapsed="false" customFormat="false" customHeight="false" hidden="false" ht="12.1" outlineLevel="0" r="223">
      <c r="A223" s="5" t="s">
        <f>=HYPERLINK("https://leilaoonline.com.br/lote/detalhe/332760", "38049")</f>
      </c>
      <c r="B223" s="4" t="s">
        <f>=HYPERLINK("https://leilaoonline.com.br/lote/detalhe/332760", "02 RESERVATÓRIO DE COMPRESSORES COM O1 MOTOR - LOC. BONFIM")</f>
      </c>
      <c r="C223" s="4" t="inlineStr">
        <is>
          <t>Vendido</t>
        </is>
      </c>
      <c r="D223" s="4" t="inlineStr">
        <is>
          <t>17</t>
        </is>
      </c>
      <c r="E223" s="5" t="inlineStr">
        <is>
          <t>2.100,00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=HYPERLINK("https://leilaoonline.com.br/lote/detalhe/333160", "38050")</f>
      </c>
      <c r="B224" s="4" t="s">
        <f>=HYPERLINK("https://leilaoonline.com.br/lote/detalhe/333160", "PENEIRA ROTATIVA DE CALDO. - PT.338476. - LOC. LAGOA DA PRATA")</f>
      </c>
      <c r="C224" s="4" t="inlineStr">
        <is>
          <t>Não vendido</t>
        </is>
      </c>
      <c r="D224" s="4" t="inlineStr">
        <is>
          <t>25</t>
        </is>
      </c>
      <c r="E224" s="5" t="inlineStr">
        <is>
          <t>14.500,00</t>
        </is>
      </c>
      <c r="F224" s="4" t="inlineStr">
        <is>
          <t>500.00</t>
        </is>
      </c>
    </row>
    <row collapsed="false" customFormat="false" customHeight="false" hidden="false" ht="12.1" outlineLevel="0" r="225">
      <c r="A225" s="5" t="s">
        <f>=HYPERLINK("https://leilaoonline.com.br/lote/detalhe/333151", "38051")</f>
      </c>
      <c r="B225" s="4" t="s">
        <f>=HYPERLINK("https://leilaoonline.com.br/lote/detalhe/333151", "DIVERSOS PNEUS REMAN APROXIMADAMENTE 32 UNIDADES ( VEJA ESPECIFICAÇÕES) - LOC. VALE DO ROSÁRIO ")</f>
      </c>
      <c r="C225" s="4" t="inlineStr">
        <is>
          <t>Vendido</t>
        </is>
      </c>
      <c r="D225" s="4" t="inlineStr">
        <is>
          <t>36</t>
        </is>
      </c>
      <c r="E225" s="5" t="inlineStr">
        <is>
          <t>25.000,00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=HYPERLINK("https://leilaoonline.com.br/lote/detalhe/333161", "38052")</f>
      </c>
      <c r="B226" s="4" t="s">
        <f>=HYPERLINK("https://leilaoonline.com.br/lote/detalhe/333161", "CASTELO MOENDA 37X78. - N/A. - LOC. LAGOA DA PRATA ")</f>
      </c>
      <c r="C226" s="4" t="inlineStr">
        <is>
          <t>Não vendido</t>
        </is>
      </c>
      <c r="D226" s="4" t="inlineStr">
        <is>
          <t>1</t>
        </is>
      </c>
      <c r="E226" s="5" t="inlineStr">
        <is>
          <t>5.000,00</t>
        </is>
      </c>
      <c r="F226" s="4" t="inlineStr">
        <is>
          <t>500.00</t>
        </is>
      </c>
    </row>
    <row collapsed="false" customFormat="false" customHeight="false" hidden="false" ht="12.1" outlineLevel="0" r="227">
      <c r="A227" s="5" t="s">
        <f>=HYPERLINK("https://leilaoonline.com.br/lote/detalhe/333163", "38053")</f>
      </c>
      <c r="B227" s="4" t="s">
        <f>=HYPERLINK("https://leilaoonline.com.br/lote/detalhe/333163", "CARROCERIA BAÚ GASCOM - ANO 2016 - LOC. VALE DO ROSÁRIO     ")</f>
      </c>
      <c r="C227" s="4" t="inlineStr">
        <is>
          <t>Não vendido</t>
        </is>
      </c>
      <c r="D227" s="4" t="inlineStr">
        <is>
          <t>12</t>
        </is>
      </c>
      <c r="E227" s="5" t="inlineStr">
        <is>
          <t>8.500,00</t>
        </is>
      </c>
      <c r="F2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2026-08-27T05:57:17.00Z</dcterms:created>
  <dc:creator>Tellks Tecnologia</dc:creator>
  <cp:revision>0</cp:revision>
</cp:coreProperties>
</file>