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53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Tracker 21 • Santana • Ford Galaxie 77 • Spin 14 • City 23 • GOL • Celta • Prisma • Outros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19/11/2025 15:00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=HYPERLINK("https://leilaoonline.com.br/lote/detalhe/308889", "003")</f>
      </c>
      <c r="B11" s="4" t="s">
        <f>=HYPERLINK("https://leilaoonline.com.br/lote/detalhe/308889", "veja o vídeo!! RENAULT/OROCH EXP 16 SCE; 2020/2021; BRANCA; ALCO./GASOL. - FUNCIONANDO - IPVA 2025 OK")</f>
      </c>
      <c r="C11" s="4" t="inlineStr">
        <is>
          <t>Não vendido</t>
        </is>
      </c>
      <c r="D11" s="4" t="inlineStr">
        <is>
          <t>16</t>
        </is>
      </c>
      <c r="E11" s="5" t="inlineStr">
        <is>
          <t>38.750,00</t>
        </is>
      </c>
      <c r="F11" s="4" t="inlineStr">
        <is>
          <t>1250.00</t>
        </is>
      </c>
    </row>
    <row collapsed="false" customFormat="false" customHeight="false" hidden="false" ht="12.1" outlineLevel="0" r="12">
      <c r="A12" s="5" t="s">
        <f>=HYPERLINK("https://leilaoonline.com.br/lote/detalhe/307611", "005")</f>
      </c>
      <c r="B12" s="4" t="s">
        <f>=HYPERLINK("https://leilaoonline.com.br/lote/detalhe/307611", "veja o vídeo!! CHEV/TRACKER T A LTZ; 2020/2021; CINZA; ALCO./GASOL. - FUNC. - IPVA 2025 OK - FIPE APROX.: R$ 93.212,00")</f>
      </c>
      <c r="C12" s="4" t="inlineStr">
        <is>
          <t>Não vendido</t>
        </is>
      </c>
      <c r="D12" s="4" t="inlineStr">
        <is>
          <t>49</t>
        </is>
      </c>
      <c r="E12" s="5" t="inlineStr">
        <is>
          <t>44.000,00</t>
        </is>
      </c>
      <c r="F12" s="4" t="inlineStr">
        <is>
          <t>500.00</t>
        </is>
      </c>
    </row>
    <row collapsed="false" customFormat="false" customHeight="false" hidden="false" ht="12.1" outlineLevel="0" r="13">
      <c r="A13" s="5" t="s">
        <f>=HYPERLINK("https://leilaoonline.com.br/lote/detalhe/308884", "007")</f>
      </c>
      <c r="B13" s="4" t="s">
        <f>=HYPERLINK("https://leilaoonline.com.br/lote/detalhe/308884", "veja o vídeo!! MMC/ASX GLS 2WD; 2019/2020; VERMELHA; ALCO./GASOL. - FUNCIONANDO - IPVA 2025 OK")</f>
      </c>
      <c r="C13" s="4" t="inlineStr">
        <is>
          <t>Não vendido</t>
        </is>
      </c>
      <c r="D13" s="4" t="inlineStr">
        <is>
          <t>26</t>
        </is>
      </c>
      <c r="E13" s="5" t="inlineStr">
        <is>
          <t>66.250,00</t>
        </is>
      </c>
      <c r="F13" s="4" t="inlineStr">
        <is>
          <t>1250.00</t>
        </is>
      </c>
    </row>
    <row collapsed="false" customFormat="false" customHeight="false" hidden="false" ht="12.1" outlineLevel="0" r="14">
      <c r="A14" s="5" t="s">
        <f>=HYPERLINK("https://leilaoonline.com.br/lote/detalhe/307608", "010")</f>
      </c>
      <c r="B14" s="4" t="s">
        <f>=HYPERLINK("https://leilaoonline.com.br/lote/detalhe/307608", "veja o vídeo!! VW/SANTANA PATRULHEIRO; 2006/2006; VERMELHA; GASOLINA - FUNCIONANDO - LEGALIZADO")</f>
      </c>
      <c r="C14" s="4" t="inlineStr">
        <is>
          <t>Não vendido</t>
        </is>
      </c>
      <c r="D14" s="4" t="inlineStr">
        <is>
          <t>8</t>
        </is>
      </c>
      <c r="E14" s="5" t="inlineStr">
        <is>
          <t>16.500,00</t>
        </is>
      </c>
      <c r="F14" s="4" t="inlineStr">
        <is>
          <t>500.00</t>
        </is>
      </c>
    </row>
    <row collapsed="false" customFormat="false" customHeight="false" hidden="false" ht="12.1" outlineLevel="0" r="15">
      <c r="A15" s="5" t="s">
        <f>=HYPERLINK("https://leilaoonline.com.br/lote/detalhe/307598", "013")</f>
      </c>
      <c r="B15" s="4" t="s">
        <f>=HYPERLINK("https://leilaoonline.com.br/lote/detalhe/307598", "HONDA/CB 300R; 2011/2011; PRETA; GASOLINA - FUNCIONANDO - IPVA 2025 OK")</f>
      </c>
      <c r="C15" s="4" t="inlineStr">
        <is>
          <t>Não vendido</t>
        </is>
      </c>
      <c r="D15" s="4" t="inlineStr">
        <is>
          <t>4</t>
        </is>
      </c>
      <c r="E15" s="5" t="inlineStr">
        <is>
          <t>5.000,00</t>
        </is>
      </c>
      <c r="F15" s="4" t="inlineStr">
        <is>
          <t>500.00</t>
        </is>
      </c>
    </row>
    <row collapsed="false" customFormat="false" customHeight="false" hidden="false" ht="12.1" outlineLevel="0" r="16">
      <c r="A16" s="5" t="s">
        <f>=HYPERLINK("https://leilaoonline.com.br/lote/detalhe/307624", "015")</f>
      </c>
      <c r="B16" s="4" t="s">
        <f>=HYPERLINK("https://leilaoonline.com.br/lote/detalhe/307624", "veja o vídeo!! FORD/GALAXIE LTD; 1977/1977; COR PRETA; GASOLINA - FUNCIONANDO")</f>
      </c>
      <c r="C16" s="4" t="inlineStr">
        <is>
          <t>Vendido</t>
        </is>
      </c>
      <c r="D16" s="4" t="inlineStr">
        <is>
          <t>41</t>
        </is>
      </c>
      <c r="E16" s="5" t="inlineStr">
        <is>
          <t>47.000,00</t>
        </is>
      </c>
      <c r="F16" s="4" t="inlineStr">
        <is>
          <t>250.00</t>
        </is>
      </c>
    </row>
    <row collapsed="false" customFormat="false" customHeight="false" hidden="false" ht="12.1" outlineLevel="0" r="17">
      <c r="A17" s="5" t="s">
        <f>=HYPERLINK("https://leilaoonline.com.br/lote/detalhe/309118", "017")</f>
      </c>
      <c r="B17" s="4" t="s">
        <f>=HYPERLINK("https://leilaoonline.com.br/lote/detalhe/309118", "HONDA/FIT LX CVT; 2015/2015; CINZA; ALCO./GASOL. - FUNCIONANDO - IPVA 2025 OK")</f>
      </c>
      <c r="C17" s="4" t="inlineStr">
        <is>
          <t>Não vendido</t>
        </is>
      </c>
      <c r="D17" s="4" t="inlineStr">
        <is>
          <t>4</t>
        </is>
      </c>
      <c r="E17" s="5" t="inlineStr">
        <is>
          <t>20.750,00</t>
        </is>
      </c>
      <c r="F17" s="4" t="inlineStr">
        <is>
          <t>1250.00</t>
        </is>
      </c>
    </row>
    <row collapsed="false" customFormat="false" customHeight="false" hidden="false" ht="12.1" outlineLevel="0" r="18">
      <c r="A18" s="5" t="s">
        <f>=HYPERLINK("https://leilaoonline.com.br/lote/detalhe/307621", "020")</f>
      </c>
      <c r="B18" s="4" t="s">
        <f>=HYPERLINK("https://leilaoonline.com.br/lote/detalhe/307621", "veja o vídeo!! I/BMW 320I; 2019/2020; PRETA; GASOLINA - FUNC. - IPVA 2025 OK - FIPE APROX.: R$ 202.820,00")</f>
      </c>
      <c r="C18" s="4" t="inlineStr">
        <is>
          <t>Não vendido</t>
        </is>
      </c>
      <c r="D18" s="4" t="inlineStr">
        <is>
          <t>32</t>
        </is>
      </c>
      <c r="E18" s="5" t="inlineStr">
        <is>
          <t>104.250,00</t>
        </is>
      </c>
      <c r="F18" s="4" t="inlineStr">
        <is>
          <t>1750.00</t>
        </is>
      </c>
    </row>
    <row collapsed="false" customFormat="false" customHeight="false" hidden="false" ht="12.1" outlineLevel="0" r="19">
      <c r="A19" s="5" t="s">
        <f>=HYPERLINK("https://leilaoonline.com.br/lote/detalhe/309119", "023")</f>
      </c>
      <c r="B19" s="4" t="s">
        <f>=HYPERLINK("https://leilaoonline.com.br/lote/detalhe/309119", "FORD/KA SE 1.0 HA C; 2020/2021; BRANCA; ALCO./GASOL. - FUNCIONANDO - IPVA 2025 OK")</f>
      </c>
      <c r="C19" s="4" t="inlineStr">
        <is>
          <t>Não vendido</t>
        </is>
      </c>
      <c r="D19" s="4" t="inlineStr">
        <is>
          <t>26</t>
        </is>
      </c>
      <c r="E19" s="5" t="inlineStr">
        <is>
          <t>27.500,00</t>
        </is>
      </c>
      <c r="F19" s="4" t="inlineStr">
        <is>
          <t>500.00</t>
        </is>
      </c>
    </row>
    <row collapsed="false" customFormat="false" customHeight="false" hidden="false" ht="12.1" outlineLevel="0" r="20">
      <c r="A20" s="5" t="s">
        <f>=HYPERLINK("https://leilaoonline.com.br/lote/detalhe/307616", "025")</f>
      </c>
      <c r="B20" s="4" t="s">
        <f>=HYPERLINK("https://leilaoonline.com.br/lote/detalhe/307616", "veja o vídeo!! CHEV/SPIN 1.8L AT LT; 2013/2014; PRETA; ALCO./GASOL. - FUNCIONANDO")</f>
      </c>
      <c r="C20" s="4" t="inlineStr">
        <is>
          <t>Não vendido</t>
        </is>
      </c>
      <c r="D20" s="4" t="inlineStr">
        <is>
          <t>4</t>
        </is>
      </c>
      <c r="E20" s="5" t="inlineStr">
        <is>
          <t>18.500,00</t>
        </is>
      </c>
      <c r="F20" s="4" t="inlineStr">
        <is>
          <t>500.00</t>
        </is>
      </c>
    </row>
    <row collapsed="false" customFormat="false" customHeight="false" hidden="false" ht="12.1" outlineLevel="0" r="21">
      <c r="A21" s="5" t="s">
        <f>=HYPERLINK("https://leilaoonline.com.br/lote/detalhe/307623", "030")</f>
      </c>
      <c r="B21" s="4" t="s">
        <f>=HYPERLINK("https://leilaoonline.com.br/lote/detalhe/307623", "PEUGEOT/208 GRIFFE A; 2013/2014; PRETA; ALCO./GASOL. - FUNCIONANDO")</f>
      </c>
      <c r="C21" s="4" t="inlineStr">
        <is>
          <t>Não vendido</t>
        </is>
      </c>
      <c r="D21" s="4" t="inlineStr">
        <is>
          <t>1</t>
        </is>
      </c>
      <c r="E21" s="5" t="inlineStr">
        <is>
          <t>15.000,00</t>
        </is>
      </c>
      <c r="F21" s="4" t="inlineStr">
        <is>
          <t>500.00</t>
        </is>
      </c>
    </row>
    <row collapsed="false" customFormat="false" customHeight="false" hidden="false" ht="12.1" outlineLevel="0" r="22">
      <c r="A22" s="5" t="s">
        <f>=HYPERLINK("https://leilaoonline.com.br/lote/detalhe/308849", "033")</f>
      </c>
      <c r="B22" s="4" t="s">
        <f>=HYPERLINK("https://leilaoonline.com.br/lote/detalhe/308849", "veja o vídeo!! CHEV/ONIX PLUS 10TAT PR2; 2022/2023; BRANCA; ALCO./GASOL. - IPVA 2025 OK")</f>
      </c>
      <c r="C22" s="4" t="inlineStr">
        <is>
          <t>Não vendido</t>
        </is>
      </c>
      <c r="D22" s="4" t="inlineStr">
        <is>
          <t>2</t>
        </is>
      </c>
      <c r="E22" s="5" t="inlineStr">
        <is>
          <t>26.750,00</t>
        </is>
      </c>
      <c r="F22" s="4" t="inlineStr">
        <is>
          <t>1250.00</t>
        </is>
      </c>
    </row>
    <row collapsed="false" customFormat="false" customHeight="false" hidden="false" ht="12.1" outlineLevel="0" r="23">
      <c r="A23" s="5" t="s">
        <f>=HYPERLINK("https://leilaoonline.com.br/lote/detalhe/307605", "035")</f>
      </c>
      <c r="B23" s="4" t="s">
        <f>=HYPERLINK("https://leilaoonline.com.br/lote/detalhe/307605", "veja o vídeo!! I/HONDA CR-V EXL; 2011/2011; PRETA; ALCO./GASOL. - FUNCIONANDO ")</f>
      </c>
      <c r="C23" s="4" t="inlineStr">
        <is>
          <t>Não vendido</t>
        </is>
      </c>
      <c r="D23" s="4" t="inlineStr">
        <is>
          <t>1</t>
        </is>
      </c>
      <c r="E23" s="5" t="inlineStr">
        <is>
          <t>36.000,00</t>
        </is>
      </c>
      <c r="F23" s="4" t="inlineStr">
        <is>
          <t>500.00</t>
        </is>
      </c>
    </row>
    <row collapsed="false" customFormat="false" customHeight="false" hidden="false" ht="12.1" outlineLevel="0" r="24">
      <c r="A24" s="5" t="s">
        <f>=HYPERLINK("https://leilaoonline.com.br/lote/detalhe/308888", "037")</f>
      </c>
      <c r="B24" s="4" t="s">
        <f>=HYPERLINK("https://leilaoonline.com.br/lote/detalhe/308888", "veja o vídeo!! CITROEN/PICASSO II16GLXF; 2011/2012; PRETA; ALCO./GASOL. - FUNCIONANDO - IPVA 2025 OK")</f>
      </c>
      <c r="C24" s="4" t="inlineStr">
        <is>
          <t>Vendido</t>
        </is>
      </c>
      <c r="D24" s="4" t="inlineStr">
        <is>
          <t>22</t>
        </is>
      </c>
      <c r="E24" s="5" t="inlineStr">
        <is>
          <t>10.000,00</t>
        </is>
      </c>
      <c r="F24" s="4" t="inlineStr">
        <is>
          <t>250.00</t>
        </is>
      </c>
    </row>
    <row collapsed="false" customFormat="false" customHeight="false" hidden="false" ht="12.1" outlineLevel="0" r="25">
      <c r="A25" s="5" t="s">
        <f>=HYPERLINK("https://leilaoonline.com.br/lote/detalhe/307610", "040")</f>
      </c>
      <c r="B25" s="4" t="s">
        <f>=HYPERLINK("https://leilaoonline.com.br/lote/detalhe/307610", "veja o vídeo!! FIAT/ARGO DRIVE 1.3; 2017/2018; BRANCA; ALCO./GASOL. - FUNCIONANDO - IPVA 2025 OK")</f>
      </c>
      <c r="C25" s="4" t="inlineStr">
        <is>
          <t>Não vendido</t>
        </is>
      </c>
      <c r="D25" s="4" t="inlineStr">
        <is>
          <t>16</t>
        </is>
      </c>
      <c r="E25" s="5" t="inlineStr">
        <is>
          <t>23.000,00</t>
        </is>
      </c>
      <c r="F25" s="4" t="inlineStr">
        <is>
          <t>500.00</t>
        </is>
      </c>
    </row>
    <row collapsed="false" customFormat="false" customHeight="false" hidden="false" ht="12.1" outlineLevel="0" r="26">
      <c r="A26" s="5" t="s">
        <f>=HYPERLINK("https://leilaoonline.com.br/lote/detalhe/307617", "045")</f>
      </c>
      <c r="B26" s="4" t="s">
        <f>=HYPERLINK("https://leilaoonline.com.br/lote/detalhe/307617", "veja o vídeo!! CITROEN/C3 90M TENDANCE; 2013/2014; PRETA; ALCO./GASOL. - FUNCIONANDO - IPVA 2025 OK")</f>
      </c>
      <c r="C26" s="4" t="inlineStr">
        <is>
          <t>Não vendido</t>
        </is>
      </c>
      <c r="D26" s="4" t="inlineStr">
        <is>
          <t>8</t>
        </is>
      </c>
      <c r="E26" s="5" t="inlineStr">
        <is>
          <t>16.500,00</t>
        </is>
      </c>
      <c r="F26" s="4" t="inlineStr">
        <is>
          <t>500.00</t>
        </is>
      </c>
    </row>
    <row collapsed="false" customFormat="false" customHeight="false" hidden="false" ht="12.1" outlineLevel="0" r="27">
      <c r="A27" s="5" t="s">
        <f>=HYPERLINK("https://leilaoonline.com.br/lote/detalhe/307600", "050")</f>
      </c>
      <c r="B27" s="4" t="s">
        <f>=HYPERLINK("https://leilaoonline.com.br/lote/detalhe/307600", "veja o vídeo!! VW/T CROSS TSI; 2023/2024; BRANCA; ALCO./GASOL. - FUNC. - IPVA 2025 OK - FIPE APROX.: R$ 109.162,00")</f>
      </c>
      <c r="C27" s="4" t="inlineStr">
        <is>
          <t>Não vendido</t>
        </is>
      </c>
      <c r="D27" s="4" t="inlineStr">
        <is>
          <t>15</t>
        </is>
      </c>
      <c r="E27" s="5" t="inlineStr">
        <is>
          <t>47.500,00</t>
        </is>
      </c>
      <c r="F27" s="4" t="inlineStr">
        <is>
          <t>1250.00</t>
        </is>
      </c>
    </row>
    <row collapsed="false" customFormat="false" customHeight="false" hidden="false" ht="12.1" outlineLevel="0" r="28">
      <c r="A28" s="5" t="s">
        <f>=HYPERLINK("https://leilaoonline.com.br/lote/detalhe/307597", "055")</f>
      </c>
      <c r="B28" s="4" t="s">
        <f>=HYPERLINK("https://leilaoonline.com.br/lote/detalhe/307597", "veja o vídeo!! HONDA/CITY EXL; 2022/2023; BRANCA; ALCO./GASOL. - FUNC. - IPVA 2025 OK - FIPE APROX.: R$ 106.766,00")</f>
      </c>
      <c r="C28" s="4" t="inlineStr">
        <is>
          <t>Não vendido</t>
        </is>
      </c>
      <c r="D28" s="4" t="inlineStr">
        <is>
          <t>7</t>
        </is>
      </c>
      <c r="E28" s="5" t="inlineStr">
        <is>
          <t>42.500,00</t>
        </is>
      </c>
      <c r="F28" s="4" t="inlineStr">
        <is>
          <t>1250.00</t>
        </is>
      </c>
    </row>
    <row collapsed="false" customFormat="false" customHeight="false" hidden="false" ht="12.1" outlineLevel="0" r="29">
      <c r="A29" s="5" t="s">
        <f>=HYPERLINK("https://leilaoonline.com.br/lote/detalhe/307603", "060")</f>
      </c>
      <c r="B29" s="4" t="s">
        <f>=HYPERLINK("https://leilaoonline.com.br/lote/detalhe/307603", "I/HYUNDAI SANTAFE GLS V6; 2009/2010; PRATA; GASOLINA - FUNCIONANDO")</f>
      </c>
      <c r="C29" s="4" t="inlineStr">
        <is>
          <t>Não vendido</t>
        </is>
      </c>
      <c r="D29" s="4" t="inlineStr">
        <is>
          <t>16</t>
        </is>
      </c>
      <c r="E29" s="5" t="inlineStr">
        <is>
          <t>22.500,00</t>
        </is>
      </c>
      <c r="F29" s="4" t="inlineStr">
        <is>
          <t>500.00</t>
        </is>
      </c>
    </row>
    <row collapsed="false" customFormat="false" customHeight="false" hidden="false" ht="12.1" outlineLevel="0" r="30">
      <c r="A30" s="5" t="s">
        <f>=HYPERLINK("https://leilaoonline.com.br/lote/detalhe/307620", "065")</f>
      </c>
      <c r="B30" s="4" t="s">
        <f>=HYPERLINK("https://leilaoonline.com.br/lote/detalhe/307620", "veja o vídeo!! GM/VECTRA GL; 1996/1997; VERDE; GASOLINA - FUNCIONANDO")</f>
      </c>
      <c r="C30" s="4" t="inlineStr">
        <is>
          <t>Não vendido</t>
        </is>
      </c>
      <c r="D30" s="4" t="inlineStr">
        <is>
          <t>4</t>
        </is>
      </c>
      <c r="E30" s="5" t="inlineStr">
        <is>
          <t>6.250,00</t>
        </is>
      </c>
      <c r="F30" s="4" t="inlineStr">
        <is>
          <t>250.00</t>
        </is>
      </c>
    </row>
    <row collapsed="false" customFormat="false" customHeight="false" hidden="false" ht="12.1" outlineLevel="0" r="31">
      <c r="A31" s="5" t="s">
        <f>=HYPERLINK("https://leilaoonline.com.br/lote/detalhe/307602", "070")</f>
      </c>
      <c r="B31" s="4" t="s">
        <f>=HYPERLINK("https://leilaoonline.com.br/lote/detalhe/307602", "veja o vídeo!! I/PEUGEOT 308 FELINE THP; 2013/2013; BRANCA; GASOLINA - FUNCIONANDO - IPVA 2025 OK")</f>
      </c>
      <c r="C31" s="4" t="inlineStr">
        <is>
          <t>Não vendido</t>
        </is>
      </c>
      <c r="D31" s="4" t="inlineStr">
        <is>
          <t>5</t>
        </is>
      </c>
      <c r="E31" s="5" t="inlineStr">
        <is>
          <t>12.500,00</t>
        </is>
      </c>
      <c r="F31" s="4" t="inlineStr">
        <is>
          <t>500.00</t>
        </is>
      </c>
    </row>
    <row collapsed="false" customFormat="false" customHeight="false" hidden="false" ht="12.1" outlineLevel="0" r="32">
      <c r="A32" s="5" t="s">
        <f>=HYPERLINK("https://leilaoonline.com.br/lote/detalhe/307592", "075")</f>
      </c>
      <c r="B32" s="4" t="s">
        <f>=HYPERLINK("https://leilaoonline.com.br/lote/detalhe/307592", "veja o vídeo!! CITROEN/C4CACTUS FEEL AT; 2022/2023; PRETA; ALCO./GASOL. - FUNCIONANDO - IPVA 2025 OK")</f>
      </c>
      <c r="C32" s="4" t="inlineStr">
        <is>
          <t>Não vendido</t>
        </is>
      </c>
      <c r="D32" s="4" t="inlineStr">
        <is>
          <t>8</t>
        </is>
      </c>
      <c r="E32" s="5" t="inlineStr">
        <is>
          <t>28.750,00</t>
        </is>
      </c>
      <c r="F32" s="4" t="inlineStr">
        <is>
          <t>1250.00</t>
        </is>
      </c>
    </row>
    <row collapsed="false" customFormat="false" customHeight="false" hidden="false" ht="12.1" outlineLevel="0" r="33">
      <c r="A33" s="5" t="s">
        <f>=HYPERLINK("https://leilaoonline.com.br/lote/detalhe/307587", "080")</f>
      </c>
      <c r="B33" s="4" t="s">
        <f>=HYPERLINK("https://leilaoonline.com.br/lote/detalhe/307587", "veja o vídeo!! I/M.BENZ C250; 2015/2015; PRATA; GASOLINA - FUNCIONANDO - IPVA 2025 OK")</f>
      </c>
      <c r="C33" s="4" t="inlineStr">
        <is>
          <t>Não vendido</t>
        </is>
      </c>
      <c r="D33" s="4" t="inlineStr">
        <is>
          <t>2</t>
        </is>
      </c>
      <c r="E33" s="5" t="inlineStr">
        <is>
          <t>41.250,00</t>
        </is>
      </c>
      <c r="F33" s="4" t="inlineStr">
        <is>
          <t>1250.00</t>
        </is>
      </c>
    </row>
    <row collapsed="false" customFormat="false" customHeight="false" hidden="false" ht="12.1" outlineLevel="0" r="34">
      <c r="A34" s="5" t="s">
        <f>=HYPERLINK("https://leilaoonline.com.br/lote/detalhe/307618", "085")</f>
      </c>
      <c r="B34" s="4" t="s">
        <f>=HYPERLINK("https://leilaoonline.com.br/lote/detalhe/307618", "veja o vídeo!! I/AUDI A5 SPB 170CV; ANO 2015/2015; COR CINZA; GASOLINA - FUNCIONANDO")</f>
      </c>
      <c r="C34" s="4" t="inlineStr">
        <is>
          <t>Não vendido</t>
        </is>
      </c>
      <c r="D34" s="4" t="inlineStr">
        <is>
          <t>0</t>
        </is>
      </c>
      <c r="E34" s="5" t="inlineStr">
        <is>
          <t>35.000,00</t>
        </is>
      </c>
      <c r="F34" s="4" t="inlineStr">
        <is>
          <t>1250.00</t>
        </is>
      </c>
    </row>
    <row collapsed="false" customFormat="false" customHeight="false" hidden="false" ht="12.1" outlineLevel="0" r="35">
      <c r="A35" s="5" t="s">
        <f>=HYPERLINK("https://leilaoonline.com.br/lote/detalhe/307622", "090")</f>
      </c>
      <c r="B35" s="4" t="s">
        <f>=HYPERLINK("https://leilaoonline.com.br/lote/detalhe/307622", "VW/GOL 1.6; ANO 2009/2010; COR BRANCA; COMB. ALCO./GASOL. - FUNCIONANDO - IPVA 2025 OK")</f>
      </c>
      <c r="C35" s="4" t="inlineStr">
        <is>
          <t>Não vendido</t>
        </is>
      </c>
      <c r="D35" s="4" t="inlineStr">
        <is>
          <t>26</t>
        </is>
      </c>
      <c r="E35" s="5" t="inlineStr">
        <is>
          <t>11.250,00</t>
        </is>
      </c>
      <c r="F35" s="4" t="inlineStr">
        <is>
          <t>250.00</t>
        </is>
      </c>
    </row>
    <row collapsed="false" customFormat="false" customHeight="false" hidden="false" ht="12.1" outlineLevel="0" r="36">
      <c r="A36" s="5" t="s">
        <f>=HYPERLINK("https://leilaoonline.com.br/lote/detalhe/307609", "095")</f>
      </c>
      <c r="B36" s="4" t="s">
        <f>=HYPERLINK("https://leilaoonline.com.br/lote/detalhe/307609", "veja o vídeo!! FIAT/147 L; 1978/1978; MARROM; GASOLINA - FUNCIONANDO")</f>
      </c>
      <c r="C36" s="4" t="inlineStr">
        <is>
          <t>Não vendido</t>
        </is>
      </c>
      <c r="D36" s="4" t="inlineStr">
        <is>
          <t>10</t>
        </is>
      </c>
      <c r="E36" s="5" t="inlineStr">
        <is>
          <t>5.250,00</t>
        </is>
      </c>
      <c r="F36" s="4" t="inlineStr">
        <is>
          <t>250.00</t>
        </is>
      </c>
    </row>
    <row collapsed="false" customFormat="false" customHeight="false" hidden="false" ht="12.1" outlineLevel="0" r="37">
      <c r="A37" s="5" t="s">
        <f>=HYPERLINK("https://leilaoonline.com.br/lote/detalhe/307593", "100")</f>
      </c>
      <c r="B37" s="4" t="s">
        <f>=HYPERLINK("https://leilaoonline.com.br/lote/detalhe/307593", "veja o vídeo!! CHEV/TRACKER T A; 2020/2021; CINZA; ALCO./GASOL. - FUNCIONANDO - IPVA 2025 OK")</f>
      </c>
      <c r="C37" s="4" t="inlineStr">
        <is>
          <t>Não vendido</t>
        </is>
      </c>
      <c r="D37" s="4" t="inlineStr">
        <is>
          <t>35</t>
        </is>
      </c>
      <c r="E37" s="5" t="inlineStr">
        <is>
          <t>61.500,00</t>
        </is>
      </c>
      <c r="F37" s="4" t="inlineStr">
        <is>
          <t>250.00</t>
        </is>
      </c>
    </row>
    <row collapsed="false" customFormat="false" customHeight="false" hidden="false" ht="12.1" outlineLevel="0" r="38">
      <c r="A38" s="5" t="s">
        <f>=HYPERLINK("https://leilaoonline.com.br/lote/detalhe/307586", "105")</f>
      </c>
      <c r="B38" s="4" t="s">
        <f>=HYPERLINK("https://leilaoonline.com.br/lote/detalhe/307586", "I/AUDI A5 SPB 2.0 TFSI; 2023/2024; CINZA; GASOLINA - FUNC. - IPVA 2025 OK - FIPE APROX.: R$ 302.944,00")</f>
      </c>
      <c r="C38" s="4" t="inlineStr">
        <is>
          <t>Não vendido</t>
        </is>
      </c>
      <c r="D38" s="4" t="inlineStr">
        <is>
          <t>2</t>
        </is>
      </c>
      <c r="E38" s="5" t="inlineStr">
        <is>
          <t>62.500,00</t>
        </is>
      </c>
      <c r="F38" s="4" t="inlineStr">
        <is>
          <t>2500.00</t>
        </is>
      </c>
    </row>
    <row collapsed="false" customFormat="false" customHeight="false" hidden="false" ht="12.1" outlineLevel="0" r="39">
      <c r="A39" s="5" t="s">
        <f>=HYPERLINK("https://leilaoonline.com.br/lote/detalhe/307591", "110")</f>
      </c>
      <c r="B39" s="4" t="s">
        <f>=HYPERLINK("https://leilaoonline.com.br/lote/detalhe/307591", "veja o vídeo!! GM/CELTA 4P LIFE; 2007/2008; BRANCA; ALCO./GASOL. - FUNCIONANDO")</f>
      </c>
      <c r="C39" s="4" t="inlineStr">
        <is>
          <t>Não vendido</t>
        </is>
      </c>
      <c r="D39" s="4" t="inlineStr">
        <is>
          <t>24</t>
        </is>
      </c>
      <c r="E39" s="5" t="inlineStr">
        <is>
          <t>10.750,00</t>
        </is>
      </c>
      <c r="F39" s="4" t="inlineStr">
        <is>
          <t>250.00</t>
        </is>
      </c>
    </row>
    <row collapsed="false" customFormat="false" customHeight="false" hidden="false" ht="12.1" outlineLevel="0" r="40">
      <c r="A40" s="5" t="s">
        <f>=HYPERLINK("https://leilaoonline.com.br/lote/detalhe/307588", "115")</f>
      </c>
      <c r="B40" s="4" t="s">
        <f>=HYPERLINK("https://leilaoonline.com.br/lote/detalhe/307588", "veja o vídeo!! CHEV/PRISMA 1.4MT LT; 2014/2015; PRATA; ALCO./GASOL. - FUNCIONANDO")</f>
      </c>
      <c r="C40" s="4" t="inlineStr">
        <is>
          <t>Não vendido</t>
        </is>
      </c>
      <c r="D40" s="4" t="inlineStr">
        <is>
          <t>10</t>
        </is>
      </c>
      <c r="E40" s="5" t="inlineStr">
        <is>
          <t>19.500,00</t>
        </is>
      </c>
      <c r="F40" s="4" t="inlineStr">
        <is>
          <t>500.00</t>
        </is>
      </c>
    </row>
    <row collapsed="false" customFormat="false" customHeight="false" hidden="false" ht="12.1" outlineLevel="0" r="41">
      <c r="A41" s="5" t="s">
        <f>=HYPERLINK("https://leilaoonline.com.br/lote/detalhe/307607", "120")</f>
      </c>
      <c r="B41" s="4" t="s">
        <f>=HYPERLINK("https://leilaoonline.com.br/lote/detalhe/307607", "veja o vídeo!! I/MMC PAJERO SPORT HPE; 2019/2020; PRATA; DIESEL - FUNC. - IPVA 2025 OK - FIPE APROX.: R$ 219.086,00")</f>
      </c>
      <c r="C41" s="4" t="inlineStr">
        <is>
          <t>Não vendido</t>
        </is>
      </c>
      <c r="D41" s="4" t="inlineStr">
        <is>
          <t>34</t>
        </is>
      </c>
      <c r="E41" s="5" t="inlineStr">
        <is>
          <t>107.750,00</t>
        </is>
      </c>
      <c r="F41" s="4" t="inlineStr">
        <is>
          <t>1750.00</t>
        </is>
      </c>
    </row>
    <row collapsed="false" customFormat="false" customHeight="false" hidden="false" ht="12.1" outlineLevel="0" r="42">
      <c r="A42" s="5" t="s">
        <f>=HYPERLINK("https://leilaoonline.com.br/lote/detalhe/307613", "125")</f>
      </c>
      <c r="B42" s="4" t="s">
        <f>=HYPERLINK("https://leilaoonline.com.br/lote/detalhe/307613", "FORD/DEL REY; 1983/1984; MARROM; ALCOOL - NÃO FUNCIONA")</f>
      </c>
      <c r="C42" s="4" t="inlineStr">
        <is>
          <t>Não vendido</t>
        </is>
      </c>
      <c r="D42" s="4" t="inlineStr">
        <is>
          <t>1</t>
        </is>
      </c>
      <c r="E42" s="5" t="inlineStr">
        <is>
          <t>2.000,00</t>
        </is>
      </c>
      <c r="F42" s="4" t="inlineStr">
        <is>
          <t>150.00</t>
        </is>
      </c>
    </row>
    <row collapsed="false" customFormat="false" customHeight="false" hidden="false" ht="12.1" outlineLevel="0" r="43">
      <c r="A43" s="5" t="s">
        <f>=HYPERLINK("https://leilaoonline.com.br/lote/detalhe/307604", "130")</f>
      </c>
      <c r="B43" s="4" t="s">
        <f>=HYPERLINK("https://leilaoonline.com.br/lote/detalhe/307604", "veja o vídeo!! NISSAN/KICKS SL CVT; 2018/2018; PRETA; ALCO./GASOL. - FUNC. - IPVA 2025 OK - FIPE APROX.: R$ 80.241,00")</f>
      </c>
      <c r="C43" s="4" t="inlineStr">
        <is>
          <t>Vendido</t>
        </is>
      </c>
      <c r="D43" s="4" t="inlineStr">
        <is>
          <t>62</t>
        </is>
      </c>
      <c r="E43" s="5" t="inlineStr">
        <is>
          <t>60.000,00</t>
        </is>
      </c>
      <c r="F43" s="4" t="inlineStr">
        <is>
          <t>500.00</t>
        </is>
      </c>
    </row>
    <row collapsed="false" customFormat="false" customHeight="false" hidden="false" ht="12.1" outlineLevel="0" r="44">
      <c r="A44" s="5" t="s">
        <f>=HYPERLINK("https://leilaoonline.com.br/lote/detalhe/307601", "135")</f>
      </c>
      <c r="B44" s="4" t="s">
        <f>=HYPERLINK("https://leilaoonline.com.br/lote/detalhe/307601", "veja o vídeo!! HONDA/CITY LX CVT; 2018/2019; CINZA; ALCO./GASOL. - FUNCIONANDO - IPVA 2025 OK")</f>
      </c>
      <c r="C44" s="4" t="inlineStr">
        <is>
          <t>Não vendido</t>
        </is>
      </c>
      <c r="D44" s="4" t="inlineStr">
        <is>
          <t>6</t>
        </is>
      </c>
      <c r="E44" s="5" t="inlineStr">
        <is>
          <t>31.250,00</t>
        </is>
      </c>
      <c r="F44" s="4" t="inlineStr">
        <is>
          <t>1250.00</t>
        </is>
      </c>
    </row>
    <row collapsed="false" customFormat="false" customHeight="false" hidden="false" ht="12.1" outlineLevel="0" r="45">
      <c r="A45" s="5" t="s">
        <f>=HYPERLINK("https://leilaoonline.com.br/lote/detalhe/307596", "140")</f>
      </c>
      <c r="B45" s="4" t="s">
        <f>=HYPERLINK("https://leilaoonline.com.br/lote/detalhe/307596", "veja o vídeo!! FIAT/TORO FREEDOM AT6; 2019/2020; BRANCA; ALCO./GASOL. - FUNC. - FIPE APROX.: R$ 90.322,00")</f>
      </c>
      <c r="C45" s="4" t="inlineStr">
        <is>
          <t>Não vendido</t>
        </is>
      </c>
      <c r="D45" s="4" t="inlineStr">
        <is>
          <t>6</t>
        </is>
      </c>
      <c r="E45" s="5" t="inlineStr">
        <is>
          <t>27.500,00</t>
        </is>
      </c>
      <c r="F45" s="4" t="inlineStr">
        <is>
          <t>500.00</t>
        </is>
      </c>
    </row>
    <row collapsed="false" customFormat="false" customHeight="false" hidden="false" ht="12.1" outlineLevel="0" r="46">
      <c r="A46" s="5" t="s">
        <f>=HYPERLINK("https://leilaoonline.com.br/lote/detalhe/307599", "145")</f>
      </c>
      <c r="B46" s="4" t="s">
        <f>=HYPERLINK("https://leilaoonline.com.br/lote/detalhe/307599", "veja o vídeo!! HONDA/HR-V LX CVT; 2017/2017; PRATA; ALCO./GASOL. - FUNC. - IPVA 2025 OK - APROX. 69.000KM")</f>
      </c>
      <c r="C46" s="4" t="inlineStr">
        <is>
          <t>Vendido</t>
        </is>
      </c>
      <c r="D46" s="4" t="inlineStr">
        <is>
          <t>32</t>
        </is>
      </c>
      <c r="E46" s="5" t="inlineStr">
        <is>
          <t>62.000,00</t>
        </is>
      </c>
      <c r="F46" s="4" t="inlineStr">
        <is>
          <t>500.00</t>
        </is>
      </c>
    </row>
    <row collapsed="false" customFormat="false" customHeight="false" hidden="false" ht="12.1" outlineLevel="0" r="47">
      <c r="A47" s="5" t="s">
        <f>=HYPERLINK("https://leilaoonline.com.br/lote/detalhe/307595", "150")</f>
      </c>
      <c r="B47" s="4" t="s">
        <f>=HYPERLINK("https://leilaoonline.com.br/lote/detalhe/307595", "VW/POLO 1.6; 2008/2009; PRETA; ALCO./GASOL./GNV - FUNCIONANDO")</f>
      </c>
      <c r="C47" s="4" t="inlineStr">
        <is>
          <t>Não vendido</t>
        </is>
      </c>
      <c r="D47" s="4" t="inlineStr">
        <is>
          <t>5</t>
        </is>
      </c>
      <c r="E47" s="5" t="inlineStr">
        <is>
          <t>12.000,00</t>
        </is>
      </c>
      <c r="F47" s="4" t="inlineStr">
        <is>
          <t>500.00</t>
        </is>
      </c>
    </row>
    <row collapsed="false" customFormat="false" customHeight="false" hidden="false" ht="12.1" outlineLevel="0" r="48">
      <c r="A48" s="5" t="s">
        <f>=HYPERLINK("https://leilaoonline.com.br/lote/detalhe/307619", "155")</f>
      </c>
      <c r="B48" s="4" t="s">
        <f>=HYPERLINK("https://leilaoonline.com.br/lote/detalhe/307619", "FIAT/IDEA ESSENCE 1.6; 2013/2013; PRATA; ALCO./GASOL. - FUNCIONANDO")</f>
      </c>
      <c r="C48" s="4" t="inlineStr">
        <is>
          <t>Não vendido</t>
        </is>
      </c>
      <c r="D48" s="4" t="inlineStr">
        <is>
          <t>2</t>
        </is>
      </c>
      <c r="E48" s="5" t="inlineStr">
        <is>
          <t>13.500,00</t>
        </is>
      </c>
      <c r="F48" s="4" t="inlineStr">
        <is>
          <t>500.00</t>
        </is>
      </c>
    </row>
    <row collapsed="false" customFormat="false" customHeight="false" hidden="false" ht="12.1" outlineLevel="0" r="49">
      <c r="A49" s="5" t="s">
        <f>=HYPERLINK("https://leilaoonline.com.br/lote/detalhe/307614", "160")</f>
      </c>
      <c r="B49" s="4" t="s">
        <f>=HYPERLINK("https://leilaoonline.com.br/lote/detalhe/307614", "MERCEDES BENZ C280; ANO 1995; GASOLINA - FUNCIONANDO")</f>
      </c>
      <c r="C49" s="4" t="inlineStr">
        <is>
          <t>Não vendido</t>
        </is>
      </c>
      <c r="D49" s="4" t="inlineStr">
        <is>
          <t>0</t>
        </is>
      </c>
      <c r="E49" s="5" t="inlineStr">
        <is>
          <t>18.000,00</t>
        </is>
      </c>
      <c r="F49" s="4" t="inlineStr">
        <is>
          <t>500.00</t>
        </is>
      </c>
    </row>
    <row collapsed="false" customFormat="false" customHeight="false" hidden="false" ht="12.1" outlineLevel="0" r="50">
      <c r="A50" s="5" t="s">
        <f>=HYPERLINK("https://leilaoonline.com.br/lote/detalhe/307612", "165")</f>
      </c>
      <c r="B50" s="4" t="s">
        <f>=HYPERLINK("https://leilaoonline.com.br/lote/detalhe/307612", "I/NISSAN SENTRA S; 2007/2008; PRETA; GASOLINA - FUNCIONANDO")</f>
      </c>
      <c r="C50" s="4" t="inlineStr">
        <is>
          <t>Não vendido</t>
        </is>
      </c>
      <c r="D50" s="4" t="inlineStr">
        <is>
          <t>1</t>
        </is>
      </c>
      <c r="E50" s="5" t="inlineStr">
        <is>
          <t>15.000,00</t>
        </is>
      </c>
      <c r="F50" s="4" t="inlineStr">
        <is>
          <t>500.00</t>
        </is>
      </c>
    </row>
    <row collapsed="false" customFormat="false" customHeight="false" hidden="false" ht="12.1" outlineLevel="0" r="51">
      <c r="A51" s="5" t="s">
        <f>=HYPERLINK("https://leilaoonline.com.br/lote/detalhe/307594", "170")</f>
      </c>
      <c r="B51" s="4" t="s">
        <f>=HYPERLINK("https://leilaoonline.com.br/lote/detalhe/307594", "veja o vídeo!! CITROEN/C3 GLX 14 FLEX; 2011/2012; PRETA; ALCO./GASOL. - FUNCIONANDO - IPVA 2025 OK")</f>
      </c>
      <c r="C51" s="4" t="inlineStr">
        <is>
          <t>Não vendido</t>
        </is>
      </c>
      <c r="D51" s="4" t="inlineStr">
        <is>
          <t>2</t>
        </is>
      </c>
      <c r="E51" s="5" t="inlineStr">
        <is>
          <t>8.000,00</t>
        </is>
      </c>
      <c r="F51" s="4" t="inlineStr">
        <is>
          <t>500.00</t>
        </is>
      </c>
    </row>
    <row collapsed="false" customFormat="false" customHeight="false" hidden="false" ht="12.1" outlineLevel="0" r="52">
      <c r="A52" s="5" t="s">
        <f>=HYPERLINK("https://leilaoonline.com.br/lote/detalhe/307590", "175")</f>
      </c>
      <c r="B52" s="4" t="s">
        <f>=HYPERLINK("https://leilaoonline.com.br/lote/detalhe/307590", "veja o vídeo!! VW/GOL 1.6; 2010/2011; BRANCA; ALCO./GASOL. - FUNCIONANDO - IPVA 2025 OK")</f>
      </c>
      <c r="C52" s="4" t="inlineStr">
        <is>
          <t>Não vendido</t>
        </is>
      </c>
      <c r="D52" s="4" t="inlineStr">
        <is>
          <t>35</t>
        </is>
      </c>
      <c r="E52" s="5" t="inlineStr">
        <is>
          <t>13.500,00</t>
        </is>
      </c>
      <c r="F52" s="4" t="inlineStr">
        <is>
          <t>250.00</t>
        </is>
      </c>
    </row>
    <row collapsed="false" customFormat="false" customHeight="false" hidden="false" ht="12.1" outlineLevel="0" r="53">
      <c r="A53" s="5" t="s">
        <f>=HYPERLINK("https://leilaoonline.com.br/lote/detalhe/307615", "180")</f>
      </c>
      <c r="B53" s="4" t="s">
        <f>=HYPERLINK("https://leilaoonline.com.br/lote/detalhe/307615", "MERCEDES ANO 1985; COMB. DIESEL; 300D - FUNCIONANDO")</f>
      </c>
      <c r="C53" s="4" t="inlineStr">
        <is>
          <t>Não vendido</t>
        </is>
      </c>
      <c r="D53" s="4" t="inlineStr">
        <is>
          <t>0</t>
        </is>
      </c>
      <c r="E53" s="5" t="inlineStr">
        <is>
          <t>45.000,00</t>
        </is>
      </c>
      <c r="F53" s="4" t="inlineStr">
        <is>
          <t>500.00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2026-08-27T07:34:27.00Z</dcterms:created>
  <dc:creator>Tellks Tecnologia</dc:creator>
  <cp:revision>0</cp:revision>
</cp:coreProperties>
</file>