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TRATORES • 10 CASE 8810 • 14 CAMINHÕES • 22 VEÍCULOS • 2 PRANCHAS •  43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=HYPERLINK("https://leilaoonline.com.br/lote/detalhe/300093", "1790")</f>
      </c>
      <c r="B11" s="4" t="s">
        <f>=HYPERLINK("https://leilaoonline.com.br/lote/detalhe/300093", " I/KIA G CARNIVAL EX 3.3; ANO 2017/2018; BRANCA; ( BLINDADO) . - LOC. SÃO PAULO/SP 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111.000,00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=HYPERLINK("https://leilaoonline.com.br/lote/detalhe/300080", "1791")</f>
      </c>
      <c r="B12" s="4" t="s">
        <f>=HYPERLINK("https://leilaoonline.com.br/lote/detalhe/300080", "VEJA VÍDEO! TOYOTA/COROLLA APREMIUMH; ANO 2020/2020; PRATA. - ( 04 PNEUS FAZEM PARTE DO VEÍCULO) -  LOC. SÃO PAULO/SP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116.000,00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=HYPERLINK("https://leilaoonline.com.br/lote/detalhe/300095", "1800")</f>
      </c>
      <c r="B13" s="4" t="s">
        <f>=HYPERLINK("https://leilaoonline.com.br/lote/detalhe/300095", " FIAT/STRADA HD WK CC E; ANO 2020/2020; BRANCA. - EQP.02001761. - LOC.IVINHEMA/MS")</f>
      </c>
      <c r="C13" s="4" t="inlineStr">
        <is>
          <t>Vendido</t>
        </is>
      </c>
      <c r="D13" s="4" t="inlineStr">
        <is>
          <t>7</t>
        </is>
      </c>
      <c r="E13" s="5" t="inlineStr">
        <is>
          <t>31.000,00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=HYPERLINK("https://leilaoonline.com.br/lote/detalhe/300143", "1801")</f>
      </c>
      <c r="B14" s="4" t="s">
        <f>=HYPERLINK("https://leilaoonline.com.br/lote/detalhe/300143", " TRANSBORDO ANTONIOSI ATA 4000; ANO 2010. - EQP.02010284. - LOC. IVINHEMA/MS")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=HYPERLINK("https://leilaoonline.com.br/lote/detalhe/300085", "1802")</f>
      </c>
      <c r="B15" s="4" t="s">
        <f>=HYPERLINK("https://leilaoonline.com.br/lote/detalhe/300085", " FIAT/STRADA HD WK CC E; ANO 2019/2019; BRANCA. - EQP.02001391. - LOC.IVINHEMA/MS")</f>
      </c>
      <c r="C15" s="4" t="inlineStr">
        <is>
          <t>Vendido</t>
        </is>
      </c>
      <c r="D15" s="4" t="inlineStr">
        <is>
          <t>5</t>
        </is>
      </c>
      <c r="E15" s="5" t="inlineStr">
        <is>
          <t>29.000,00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=HYPERLINK("https://leilaoonline.com.br/lote/detalhe/300136", "1803")</f>
      </c>
      <c r="B16" s="4" t="s">
        <f>=HYPERLINK("https://leilaoonline.com.br/lote/detalhe/300136", " TRANSBORDO ANTONIOSI ATA 10500; ANO 2009. - EQP.02010224. -  LOC. IVINHEMA/MS")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=HYPERLINK("https://leilaoonline.com.br/lote/detalhe/300024", "1804")</f>
      </c>
      <c r="B17" s="4" t="s">
        <f>=HYPERLINK("https://leilaoonline.com.br/lote/detalhe/300024", " CHE/SPIN 1.8L AT LT; ANO 2019/2019; BRANCA. - EQP.02001387. - LOC. IVINHEMA/MS")</f>
      </c>
      <c r="C17" s="4" t="inlineStr">
        <is>
          <t>Vendido</t>
        </is>
      </c>
      <c r="D17" s="4" t="inlineStr">
        <is>
          <t>8</t>
        </is>
      </c>
      <c r="E17" s="5" t="inlineStr">
        <is>
          <t>39.000,00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=HYPERLINK("https://leilaoonline.com.br/lote/detalhe/300123", "1805")</f>
      </c>
      <c r="B18" s="4" t="s">
        <f>=HYPERLINK("https://leilaoonline.com.br/lote/detalhe/300123", " TRANSBORDO ANTONIOSI ATA 21500; ANO 2017. - EQP.02010892. - 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=HYPERLINK("https://leilaoonline.com.br/lote/detalhe/300013", "1806")</f>
      </c>
      <c r="B19" s="4" t="s">
        <f>=HYPERLINK("https://leilaoonline.com.br/lote/detalhe/300013", " CHEV/SPIN 1.8L AT LT; ANO 2019/2020; BRANCA. - EQP.02001728. - LOC.IVINHEMA/MS")</f>
      </c>
      <c r="C19" s="4" t="inlineStr">
        <is>
          <t>Vendido</t>
        </is>
      </c>
      <c r="D19" s="4" t="inlineStr">
        <is>
          <t>8</t>
        </is>
      </c>
      <c r="E19" s="5" t="inlineStr">
        <is>
          <t>33.000,00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=HYPERLINK("https://leilaoonline.com.br/lote/detalhe/300142", "1807")</f>
      </c>
      <c r="B20" s="4" t="s">
        <f>=HYPERLINK("https://leilaoonline.com.br/lote/detalhe/300142", " TRANSBORDO ANTONIOSI ATA 10500; ANO 2009. - EQP.02010260. -  LOC. IVINHEMA/MS")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=HYPERLINK("https://leilaoonline.com.br/lote/detalhe/300115", "1808")</f>
      </c>
      <c r="B21" s="4" t="s">
        <f>=HYPERLINK("https://leilaoonline.com.br/lote/detalhe/300115", " RENAUT/DUSTER DYN16 SCE; ANO 2017/2018; BRANCA. - EQP. 02001325. - LOC. IVINHEMA/MS")</f>
      </c>
      <c r="C21" s="4" t="inlineStr">
        <is>
          <t>Vendido</t>
        </is>
      </c>
      <c r="D21" s="4" t="inlineStr">
        <is>
          <t>14</t>
        </is>
      </c>
      <c r="E21" s="5" t="inlineStr">
        <is>
          <t>33.000,00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=HYPERLINK("https://leilaoonline.com.br/lote/detalhe/300128", "1809")</f>
      </c>
      <c r="B22" s="4" t="s">
        <f>=HYPERLINK("https://leilaoonline.com.br/lote/detalhe/300128", " TRANSBORDO ANTONIOSI ATA 21500; ANO 2017. - EQP. 02010899. -  LOC. IVINHEMA/MS")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=HYPERLINK("https://leilaoonline.com.br/lote/detalhe/300006", "1810")</f>
      </c>
      <c r="B23" s="4" t="s">
        <f>=HYPERLINK("https://leilaoonline.com.br/lote/detalhe/300006", " CHE/SPIN 1.8L AT LT; ANO 2019/2020; BRANCA EQP.02001727. - LOC. IVINHEMA/MS")</f>
      </c>
      <c r="C23" s="4" t="inlineStr">
        <is>
          <t>Vendido</t>
        </is>
      </c>
      <c r="D23" s="4" t="inlineStr">
        <is>
          <t>19</t>
        </is>
      </c>
      <c r="E23" s="5" t="inlineStr">
        <is>
          <t>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=HYPERLINK("https://leilaoonline.com.br/lote/detalhe/300118", "1811")</f>
      </c>
      <c r="B24" s="4" t="s">
        <f>=HYPERLINK("https://leilaoonline.com.br/lote/detalhe/300118", " TRANSBORDO ANTONIOSI ATA 10500; ANO 2009. - EQP.02010250. -  LOC. IVINHEMA/MS")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=HYPERLINK("https://leilaoonline.com.br/lote/detalhe/300090", "1812")</f>
      </c>
      <c r="B25" s="4" t="s">
        <f>=HYPERLINK("https://leilaoonline.com.br/lote/detalhe/300090", " FIAT/STRADA HD WK CC E; ANO 2019/2019; BRANCA. - EQP.02001389. - LOC.IVINHEMA/MS")</f>
      </c>
      <c r="C25" s="4" t="inlineStr">
        <is>
          <t>Vendido</t>
        </is>
      </c>
      <c r="D25" s="4" t="inlineStr">
        <is>
          <t>10</t>
        </is>
      </c>
      <c r="E25" s="5" t="inlineStr">
        <is>
          <t>34.000,00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=HYPERLINK("https://leilaoonline.com.br/lote/detalhe/300028", "1813")</f>
      </c>
      <c r="B26" s="4" t="s">
        <f>=HYPERLINK("https://leilaoonline.com.br/lote/detalhe/300028", " TRANSBORDO TESTON PT 22000; ANO 2018. - EQP.02010919. - LOC. IVINHEMA/MS")</f>
      </c>
      <c r="C26" s="4" t="inlineStr">
        <is>
          <t>Vendido</t>
        </is>
      </c>
      <c r="D26" s="4" t="inlineStr">
        <is>
          <t>21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=HYPERLINK("https://leilaoonline.com.br/lote/detalhe/300088", "1814")</f>
      </c>
      <c r="B27" s="4" t="s">
        <f>=HYPERLINK("https://leilaoonline.com.br/lote/detalhe/300088", " FIAT/STRADA HD WK CC E; ANO 2020/2020; BRANCA. - EQP.02001737. - LOC.IVINHEMA/MS")</f>
      </c>
      <c r="C27" s="4" t="inlineStr">
        <is>
          <t>Vendido</t>
        </is>
      </c>
      <c r="D27" s="4" t="inlineStr">
        <is>
          <t>10</t>
        </is>
      </c>
      <c r="E27" s="5" t="inlineStr">
        <is>
          <t>34.000,00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=HYPERLINK("https://leilaoonline.com.br/lote/detalhe/300133", "1815")</f>
      </c>
      <c r="B28" s="4" t="s">
        <f>=HYPERLINK("https://leilaoonline.com.br/lote/detalhe/300133", " TRANSBORDO ANTONIOSI ATA 21500; ANO 2017. - EQP.02010886. -  LOC. IVINHEMA/MS")</f>
      </c>
      <c r="C28" s="4" t="inlineStr">
        <is>
          <t>Vendido</t>
        </is>
      </c>
      <c r="D28" s="4" t="inlineStr">
        <is>
          <t>30</t>
        </is>
      </c>
      <c r="E28" s="5" t="inlineStr">
        <is>
          <t>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=HYPERLINK("https://leilaoonline.com.br/lote/detalhe/300091", "1816")</f>
      </c>
      <c r="B29" s="4" t="s">
        <f>=HYPERLINK("https://leilaoonline.com.br/lote/detalhe/300091", "FIAT/STRADA HD WK CC E; ANO 2019/2019; BRANCA. - EQP.02001393. - LOC.IVINHEMA/MS")</f>
      </c>
      <c r="C29" s="4" t="inlineStr">
        <is>
          <t>Vendido</t>
        </is>
      </c>
      <c r="D29" s="4" t="inlineStr">
        <is>
          <t>15</t>
        </is>
      </c>
      <c r="E29" s="5" t="inlineStr">
        <is>
          <t>30.500,00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=HYPERLINK("https://leilaoonline.com.br/lote/detalhe/300116", "1817")</f>
      </c>
      <c r="B30" s="4" t="s">
        <f>=HYPERLINK("https://leilaoonline.com.br/lote/detalhe/300116", " TRANSBORDO ANTONIOSI ATA 10500; ANO 2009. - EQP.02010244. -  LOC. IVINHEMA/MS")</f>
      </c>
      <c r="C30" s="4" t="inlineStr">
        <is>
          <t>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=HYPERLINK("https://leilaoonline.com.br/lote/detalhe/300092", "1818")</f>
      </c>
      <c r="B31" s="4" t="s">
        <f>=HYPERLINK("https://leilaoonline.com.br/lote/detalhe/300092", " FIAT/STRADA HD WK CC E; ANO 2020/2020; BRANCA. - EQP.02001759. -  LOC. IVINHEMA/MS")</f>
      </c>
      <c r="C31" s="4" t="inlineStr">
        <is>
          <t>Vendido</t>
        </is>
      </c>
      <c r="D31" s="4" t="inlineStr">
        <is>
          <t>7</t>
        </is>
      </c>
      <c r="E31" s="5" t="inlineStr">
        <is>
          <t>31.000,00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=HYPERLINK("https://leilaoonline.com.br/lote/detalhe/300132", "1819")</f>
      </c>
      <c r="B32" s="4" t="s">
        <f>=HYPERLINK("https://leilaoonline.com.br/lote/detalhe/300132", " TRANSBORDO ANTONIOSI ATA 10500; ANO 2009. - EQP.02010233. -  LOC. IVINHEMA/MS")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=HYPERLINK("https://leilaoonline.com.br/lote/detalhe/300098", "1820")</f>
      </c>
      <c r="B33" s="4" t="s">
        <f>=HYPERLINK("https://leilaoonline.com.br/lote/detalhe/300098", " FIAT/UNO WAY 1.0 E; ANO 2020/2020; BRANCA. - EQP.02001772. - LOC.IVINHEMA/MS")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=HYPERLINK("https://leilaoonline.com.br/lote/detalhe/300008", "1821")</f>
      </c>
      <c r="B34" s="4" t="s">
        <f>=HYPERLINK("https://leilaoonline.com.br/lote/detalhe/300008", " CARRETA DE PLANTIO DMB; ANO 2013 . - EQP.02009412. - LOC.IVINHEMA/MS")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=HYPERLINK("https://leilaoonline.com.br/lote/detalhe/300097", "1822")</f>
      </c>
      <c r="B35" s="4" t="s">
        <f>=HYPERLINK("https://leilaoonline.com.br/lote/detalhe/300097", " FIAT/STRADA HD WK CC E; ANO 2020/2020; BRANCA. - EQP.02001746. - LOC.IVINHEMA/MS")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=HYPERLINK("https://leilaoonline.com.br/lote/detalhe/300109", "1823")</f>
      </c>
      <c r="B36" s="4" t="s">
        <f>=HYPERLINK("https://leilaoonline.com.br/lote/detalhe/300109", " REB/RANDON SR CT; ANO 2012/2013; AMARELA. - EQP.02010616. -  LOC. IVINHEMA/MS")</f>
      </c>
      <c r="C36" s="4" t="inlineStr">
        <is>
          <t>Vendido</t>
        </is>
      </c>
      <c r="D36" s="4" t="inlineStr">
        <is>
          <t>42</t>
        </is>
      </c>
      <c r="E36" s="5" t="inlineStr">
        <is>
          <t>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=HYPERLINK("https://leilaoonline.com.br/lote/detalhe/300086", "1824")</f>
      </c>
      <c r="B37" s="4" t="s">
        <f>=HYPERLINK("https://leilaoonline.com.br/lote/detalhe/300086", " FIAT/STRADA HD WK CC E; ANO 2019/2019. - EQP.02001712. - LOC.IVINHEMA/MS")</f>
      </c>
      <c r="C37" s="4" t="inlineStr">
        <is>
          <t>Vendido</t>
        </is>
      </c>
      <c r="D37" s="4" t="inlineStr">
        <is>
          <t>4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=HYPERLINK("https://leilaoonline.com.br/lote/detalhe/300078", "1825")</f>
      </c>
      <c r="B38" s="4" t="s">
        <f>=HYPERLINK("https://leilaoonline.com.br/lote/detalhe/300078", " COLHEDORA CASE A8800; ANO 2012. - EQP.02004046. - LOC. IVINHEMA/MS")</f>
      </c>
      <c r="C38" s="4" t="inlineStr">
        <is>
          <t>Vendido</t>
        </is>
      </c>
      <c r="D38" s="4" t="inlineStr">
        <is>
          <t>3</t>
        </is>
      </c>
      <c r="E38" s="5" t="inlineStr">
        <is>
          <t>32.000,00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=HYPERLINK("https://leilaoonline.com.br/lote/detalhe/299994", "1826")</f>
      </c>
      <c r="B39" s="4" t="s">
        <f>=HYPERLINK("https://leilaoonline.com.br/lote/detalhe/299994", " CHEVROLET/S10 LT FD4A; ANO 2018/2019; BRANCA. -EQP.02001360. - LOC.IVINHEMA/MS")</f>
      </c>
      <c r="C39" s="4" t="inlineStr">
        <is>
          <t>Vendido</t>
        </is>
      </c>
      <c r="D39" s="4" t="inlineStr">
        <is>
          <t>50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=HYPERLINK("https://leilaoonline.com.br/lote/detalhe/300020", "1827")</f>
      </c>
      <c r="B40" s="4" t="s">
        <f>=HYPERLINK("https://leilaoonline.com.br/lote/detalhe/300020", " COLHEDORA JONH DEERE 3520; ANO 2015. - AQP.02004116. - LOC. IVINHEMA/MS")</f>
      </c>
      <c r="C40" s="4" t="inlineStr">
        <is>
          <t>Vendido</t>
        </is>
      </c>
      <c r="D40" s="4" t="inlineStr">
        <is>
          <t>63</t>
        </is>
      </c>
      <c r="E40" s="5" t="inlineStr">
        <is>
          <t>90.000,00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=HYPERLINK("https://leilaoonline.com.br/lote/detalhe/300087", "1828")</f>
      </c>
      <c r="B41" s="4" t="s">
        <f>=HYPERLINK("https://leilaoonline.com.br/lote/detalhe/300087", " FIAT/STRADA HD WK CC E; ANO 2019/2019; BRANCA. - EQP.02001704. - LOC.IVINHEMA/MS")</f>
      </c>
      <c r="C41" s="4" t="inlineStr">
        <is>
          <t>Vendido</t>
        </is>
      </c>
      <c r="D41" s="4" t="inlineStr">
        <is>
          <t>8</t>
        </is>
      </c>
      <c r="E41" s="5" t="inlineStr">
        <is>
          <t>32.000,00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=HYPERLINK("https://leilaoonline.com.br/lote/detalhe/300122", "1829")</f>
      </c>
      <c r="B42" s="4" t="s">
        <f>=HYPERLINK("https://leilaoonline.com.br/lote/detalhe/300122", " TRANSBORDO ANTONIOSI ATA 21500; ANO 2017. - EQP.02010878. - LOC. IVINHEMA/MS")</f>
      </c>
      <c r="C42" s="4" t="inlineStr">
        <is>
          <t>Vendido</t>
        </is>
      </c>
      <c r="D42" s="4" t="inlineStr">
        <is>
          <t>16</t>
        </is>
      </c>
      <c r="E42" s="5" t="inlineStr">
        <is>
          <t>45.000,00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=HYPERLINK("https://leilaoonline.com.br/lote/detalhe/300059", "1830")</f>
      </c>
      <c r="B43" s="4" t="s">
        <f>=HYPERLINK("https://leilaoonline.com.br/lote/detalhe/300059", " TRATOR JOHN DEERE 7195J; ANO 2016. - EQP.02003280. - LOC. IVINHEMA/MS")</f>
      </c>
      <c r="C43" s="4" t="inlineStr">
        <is>
          <t>Vendido</t>
        </is>
      </c>
      <c r="D43" s="4" t="inlineStr">
        <is>
          <t>13</t>
        </is>
      </c>
      <c r="E43" s="5" t="inlineStr">
        <is>
          <t>132.500,00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=HYPERLINK("https://leilaoonline.com.br/lote/detalhe/300100", "1831")</f>
      </c>
      <c r="B44" s="4" t="s">
        <f>=HYPERLINK("https://leilaoonline.com.br/lote/detalhe/300100", " PLANTADORA  DE CANA  1 LINHA; ANO 2019. - EQP.02009086. - LOC. IVINHEMA/MS")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=HYPERLINK("https://leilaoonline.com.br/lote/detalhe/300089", "1832")</f>
      </c>
      <c r="B45" s="4" t="s">
        <f>=HYPERLINK("https://leilaoonline.com.br/lote/detalhe/300089", " FIAT/STRADA HD WK CC E; ANO 2019/2019; BRANCA. - EQP.02001392. - LOC.IVINHEMA/MS")</f>
      </c>
      <c r="C45" s="4" t="inlineStr">
        <is>
          <t>Vendido</t>
        </is>
      </c>
      <c r="D45" s="4" t="inlineStr">
        <is>
          <t>8</t>
        </is>
      </c>
      <c r="E45" s="5" t="inlineStr">
        <is>
          <t>32.000,00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=HYPERLINK("https://leilaoonline.com.br/lote/detalhe/300084", "1833")</f>
      </c>
      <c r="B46" s="4" t="s">
        <f>=HYPERLINK("https://leilaoonline.com.br/lote/detalhe/300084", " TRANSBORDO TESTON PT 22000; ANO 2017. - EQP.02010925. - LOC. IVINHEMA/MS")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=HYPERLINK("https://leilaoonline.com.br/lote/detalhe/300096", "1834")</f>
      </c>
      <c r="B47" s="4" t="s">
        <f>=HYPERLINK("https://leilaoonline.com.br/lote/detalhe/300096", " FIAT/UNO WAY 1.0 E; ANO 2020/2020; BRANCA. - EQP.02001765. -  LOC.IVINHEMA/MS")</f>
      </c>
      <c r="C47" s="4" t="inlineStr">
        <is>
          <t>Vendido</t>
        </is>
      </c>
      <c r="D47" s="4" t="inlineStr">
        <is>
          <t>2</t>
        </is>
      </c>
      <c r="E47" s="5" t="inlineStr">
        <is>
          <t>24.000,00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=HYPERLINK("https://leilaoonline.com.br/lote/detalhe/300066", "1835")</f>
      </c>
      <c r="B48" s="4" t="s">
        <f>=HYPERLINK("https://leilaoonline.com.br/lote/detalhe/300066", " TRANSBORDO CANA PICADA VTX9040 6 EIXOS; ANO 2021. - EQP.02012004. - LOC. IVINHEMA/MS")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=HYPERLINK("https://leilaoonline.com.br/lote/detalhe/300054", "1836")</f>
      </c>
      <c r="B49" s="4" t="s">
        <f>=HYPERLINK("https://leilaoonline.com.br/lote/detalhe/300054", " FIAT/PALIO FIRE WAY; ANO 2016/2016; BRANCA. - EQP.02001273. - LOC. IVINHEMA/MS")</f>
      </c>
      <c r="C49" s="4" t="inlineStr">
        <is>
          <t>Vendido</t>
        </is>
      </c>
      <c r="D49" s="4" t="inlineStr">
        <is>
          <t>27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=HYPERLINK("https://leilaoonline.com.br/lote/detalhe/300082", "1837")</f>
      </c>
      <c r="B50" s="4" t="s">
        <f>=HYPERLINK("https://leilaoonline.com.br/lote/detalhe/300082", " TRANSBORDO CANA PICADA VTX9040 6 EIXOS; ANO 2021. - EQP.02012003. - LOC. IVINHEMA/MS")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=HYPERLINK("https://leilaoonline.com.br/lote/detalhe/300000", "1838")</f>
      </c>
      <c r="B51" s="4" t="s">
        <f>=HYPERLINK("https://leilaoonline.com.br/lote/detalhe/300000", " CAMINHÃO VW/31320 CNC 6X4; ANO 2008/2008; BRANCA. - EQP.02002074. - LOC. IVINHEMA/MS")</f>
      </c>
      <c r="C51" s="4" t="inlineStr">
        <is>
          <t>Vendido</t>
        </is>
      </c>
      <c r="D51" s="4" t="inlineStr">
        <is>
          <t>83</t>
        </is>
      </c>
      <c r="E51" s="5" t="inlineStr">
        <is>
          <t>157.000,00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=HYPERLINK("https://leilaoonline.com.br/lote/detalhe/300067", "1839")</f>
      </c>
      <c r="B52" s="4" t="s">
        <f>=HYPERLINK("https://leilaoonline.com.br/lote/detalhe/300067", " TRANSBORDO CANA PICADA VTX9040 6 EIXOS; ANO 2021. - EQP.02012002. - LOC. IVINHEMA/MS")</f>
      </c>
      <c r="C52" s="4" t="inlineStr">
        <is>
          <t>Vendido</t>
        </is>
      </c>
      <c r="D52" s="4" t="inlineStr">
        <is>
          <t>9</t>
        </is>
      </c>
      <c r="E52" s="5" t="inlineStr">
        <is>
          <t>43.000,00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=HYPERLINK("https://leilaoonline.com.br/lote/detalhe/300094", "1840")</f>
      </c>
      <c r="B53" s="4" t="s">
        <f>=HYPERLINK("https://leilaoonline.com.br/lote/detalhe/300094", " FIAT/UNO WAY 1.0 E; ANO 2020/2020; BRANCA. - EQP.02001774. - LOC.IVINHEMA/MS")</f>
      </c>
      <c r="C53" s="4" t="inlineStr">
        <is>
          <t>Vendido</t>
        </is>
      </c>
      <c r="D53" s="4" t="inlineStr">
        <is>
          <t>5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=HYPERLINK("https://leilaoonline.com.br/lote/detalhe/300137", "1841")</f>
      </c>
      <c r="B54" s="4" t="s">
        <f>=HYPERLINK("https://leilaoonline.com.br/lote/detalhe/300137", " TRANSBORDO ANTONIOSI ATA 21500; ANO 2017. - EQP.02010903. - LOC. IVINHEMA/MS")</f>
      </c>
      <c r="C54" s="4" t="inlineStr">
        <is>
          <t>Vendido</t>
        </is>
      </c>
      <c r="D54" s="4" t="inlineStr">
        <is>
          <t>18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=HYPERLINK("https://leilaoonline.com.br/lote/detalhe/300064", "1842")</f>
      </c>
      <c r="B55" s="4" t="s">
        <f>=HYPERLINK("https://leilaoonline.com.br/lote/detalhe/300064", " VW KOMBI; ANO 2013/2014; BRANCA. - EQP. 02001111. - LOC. IVINHEMA/MS")</f>
      </c>
      <c r="C55" s="4" t="inlineStr">
        <is>
          <t>Vendido</t>
        </is>
      </c>
      <c r="D55" s="4" t="inlineStr">
        <is>
          <t>28</t>
        </is>
      </c>
      <c r="E55" s="5" t="inlineStr">
        <is>
          <t>25.500,00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=HYPERLINK("https://leilaoonline.com.br/lote/detalhe/300075", "1843")</f>
      </c>
      <c r="B56" s="4" t="s">
        <f>=HYPERLINK("https://leilaoonline.com.br/lote/detalhe/300075", " TRANSBORDO ANTONIOSI ATA 10500; ANO 2012. - EQP.02010741. -  LOC. IVINHEMA/MS")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=HYPERLINK("https://leilaoonline.com.br/lote/detalhe/299995", "1844")</f>
      </c>
      <c r="B57" s="4" t="s">
        <f>=HYPERLINK("https://leilaoonline.com.br/lote/detalhe/299995", " COLHEDORA JOHN DEERE CH570; ANO 2016. - EQP.02004130. - LOC. IVINHEMA/MS")</f>
      </c>
      <c r="C57" s="4" t="inlineStr">
        <is>
          <t>Vendido</t>
        </is>
      </c>
      <c r="D57" s="4" t="inlineStr">
        <is>
          <t>22</t>
        </is>
      </c>
      <c r="E57" s="5" t="inlineStr">
        <is>
          <t>82.000,00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=HYPERLINK("https://leilaoonline.com.br/lote/detalhe/300147", "1845")</f>
      </c>
      <c r="B58" s="4" t="s">
        <f>=HYPERLINK("https://leilaoonline.com.br/lote/detalhe/300147", " TRANSBORDO ANTONIOSI ATA 10500; ANO 2012. - EQP.02010766. -  LOC. IVINHEMA/MS")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=HYPERLINK("https://leilaoonline.com.br/lote/detalhe/299989", "1846")</f>
      </c>
      <c r="B59" s="4" t="s">
        <f>=HYPERLINK("https://leilaoonline.com.br/lote/detalhe/299989", " COLHEDORA CASE A8810; ANO 2018. - EQP.02004136. - LOC. IVINHEMA/MS")</f>
      </c>
      <c r="C59" s="4" t="inlineStr">
        <is>
          <t>Vendido</t>
        </is>
      </c>
      <c r="D59" s="4" t="inlineStr">
        <is>
          <t>8</t>
        </is>
      </c>
      <c r="E59" s="5" t="inlineStr">
        <is>
          <t>137.500,00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=HYPERLINK("https://leilaoonline.com.br/lote/detalhe/300035", "1847")</f>
      </c>
      <c r="B60" s="4" t="s">
        <f>=HYPERLINK("https://leilaoonline.com.br/lote/detalhe/300035", " TRANSBORDO ANTONIOSI ATA 10500; ANO 2012. - EQP.02010765. -  LOC. IVINHEMA/MS")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=HYPERLINK("https://leilaoonline.com.br/lote/detalhe/299999", "1848")</f>
      </c>
      <c r="B61" s="4" t="s">
        <f>=HYPERLINK("https://leilaoonline.com.br/lote/detalhe/299999", " COLHEDORA CASE A8810; ANO 2018. - EQP.02004151. - LOC. IVINHEMA/MS")</f>
      </c>
      <c r="C61" s="4" t="inlineStr">
        <is>
          <t>Vendido</t>
        </is>
      </c>
      <c r="D61" s="4" t="inlineStr">
        <is>
          <t>26</t>
        </is>
      </c>
      <c r="E61" s="5" t="inlineStr">
        <is>
          <t>182.500,00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=HYPERLINK("https://leilaoonline.com.br/lote/detalhe/300141", "1849")</f>
      </c>
      <c r="B62" s="4" t="s">
        <f>=HYPERLINK("https://leilaoonline.com.br/lote/detalhe/300141", " TRANSBORDO ANTONIOSI ATA 21500; ANO 2016. - EQP.02010369. - LOC. IVINHEMA/MS")</f>
      </c>
      <c r="C62" s="4" t="inlineStr">
        <is>
          <t>Vendido</t>
        </is>
      </c>
      <c r="D62" s="4" t="inlineStr">
        <is>
          <t>27</t>
        </is>
      </c>
      <c r="E62" s="5" t="inlineStr">
        <is>
          <t>56.000,00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=HYPERLINK("https://leilaoonline.com.br/lote/detalhe/300001", "1850")</f>
      </c>
      <c r="B63" s="4" t="s">
        <f>=HYPERLINK("https://leilaoonline.com.br/lote/detalhe/300001", " COLHEDORA CASE A8810; ANO 2018. - EQP.02004135. - LOC. IVINHEMA/MS")</f>
      </c>
      <c r="C63" s="4" t="inlineStr">
        <is>
          <t>Vendido</t>
        </is>
      </c>
      <c r="D63" s="4" t="inlineStr">
        <is>
          <t>28</t>
        </is>
      </c>
      <c r="E63" s="5" t="inlineStr">
        <is>
          <t>187.500,00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=HYPERLINK("https://leilaoonline.com.br/lote/detalhe/300017", "1851")</f>
      </c>
      <c r="B64" s="4" t="s">
        <f>=HYPERLINK("https://leilaoonline.com.br/lote/detalhe/300017", "CAMINHÃO VOLVO/VM 260 6X4 R; ANO 2011/2011; BRANCA. - EQP.02002078. - LOC.IVINHEMA/MS")</f>
      </c>
      <c r="C64" s="4" t="inlineStr">
        <is>
          <t>Vendido</t>
        </is>
      </c>
      <c r="D64" s="4" t="inlineStr">
        <is>
          <t>74</t>
        </is>
      </c>
      <c r="E64" s="5" t="inlineStr">
        <is>
          <t>133.000,00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=HYPERLINK("https://leilaoonline.com.br/lote/detalhe/300076", "1852")</f>
      </c>
      <c r="B65" s="4" t="s">
        <f>=HYPERLINK("https://leilaoonline.com.br/lote/detalhe/300076", " TRATOR JOHN DEERE 7195J; ANO 2016. - EQP.02003265. - LOC. IVINHEMA/MS")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=HYPERLINK("https://leilaoonline.com.br/lote/detalhe/299986", "1853")</f>
      </c>
      <c r="B66" s="4" t="s">
        <f>=HYPERLINK("https://leilaoonline.com.br/lote/detalhe/299986", " CAMINHÃO M.BENZ/ATRON 2729 6X4; ANO 2013/2013; BRANCA. - EQP.02002154. - LOC.IVINHEMA/MS")</f>
      </c>
      <c r="C66" s="4" t="inlineStr">
        <is>
          <t>Vendido</t>
        </is>
      </c>
      <c r="D66" s="4" t="inlineStr">
        <is>
          <t>68</t>
        </is>
      </c>
      <c r="E66" s="5" t="inlineStr">
        <is>
          <t>144.000,00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=HYPERLINK("https://leilaoonline.com.br/lote/detalhe/300050", "1854")</f>
      </c>
      <c r="B67" s="4" t="s">
        <f>=HYPERLINK("https://leilaoonline.com.br/lote/detalhe/300050", " TRATOR JOHN DEERE 7195J; ANO 2014. - EQP.02003181. - LOC. IVINHEMA/MS")</f>
      </c>
      <c r="C67" s="4" t="inlineStr">
        <is>
          <t>Vendido</t>
        </is>
      </c>
      <c r="D67" s="4" t="inlineStr">
        <is>
          <t>2</t>
        </is>
      </c>
      <c r="E67" s="5" t="inlineStr">
        <is>
          <t>92.500,00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=HYPERLINK("https://leilaoonline.com.br/lote/detalhe/300012", "1855")</f>
      </c>
      <c r="B68" s="4" t="s">
        <f>=HYPERLINK("https://leilaoonline.com.br/lote/detalhe/300012", " CAMINHÃO/VW8.160 DRC 4X2; ANO 2014/2014; BRANCA. - EQP.02001413. - LOC.IVINHEMA/MS")</f>
      </c>
      <c r="C68" s="4" t="inlineStr">
        <is>
          <t>Vendido</t>
        </is>
      </c>
      <c r="D68" s="4" t="inlineStr">
        <is>
          <t>68</t>
        </is>
      </c>
      <c r="E68" s="5" t="inlineStr">
        <is>
          <t>101.000,00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=HYPERLINK("https://leilaoonline.com.br/lote/detalhe/300062", "1856")</f>
      </c>
      <c r="B69" s="4" t="s">
        <f>=HYPERLINK("https://leilaoonline.com.br/lote/detalhe/300062", " TRATOR JOHN DEERE 7195J; ANO 2016. - EQP.02003289. - LOC. IVINHEMA/MS")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=HYPERLINK("https://leilaoonline.com.br/lote/detalhe/300106", "1857")</f>
      </c>
      <c r="B70" s="4" t="s">
        <f>=HYPERLINK("https://leilaoonline.com.br/lote/detalhe/300106", " CARRETA DE IRRIGAÇÃO; ANO 2013. - EQP.02010804. - LOC. IVINHEMA/MS")</f>
      </c>
      <c r="C70" s="4" t="inlineStr">
        <is>
          <t>Vendido</t>
        </is>
      </c>
      <c r="D70" s="4" t="inlineStr">
        <is>
          <t>16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=HYPERLINK("https://leilaoonline.com.br/lote/detalhe/300057", "1858")</f>
      </c>
      <c r="B71" s="4" t="s">
        <f>=HYPERLINK("https://leilaoonline.com.br/lote/detalhe/300057", " TRATOR JOHN DEERE 7195J; ANO 2016. - EQP.02003312. - LOC. IVINHEMA/MS")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=HYPERLINK("https://leilaoonline.com.br/lote/detalhe/300039", "1859")</f>
      </c>
      <c r="B72" s="4" t="s">
        <f>=HYPERLINK("https://leilaoonline.com.br/lote/detalhe/300039", " TRATOR JOHN DEERE 7195J; ANO 2014. - EQP.02003177. - LOC. IVINHEMA/MS")</f>
      </c>
      <c r="C72" s="4" t="inlineStr">
        <is>
          <t>Vendido</t>
        </is>
      </c>
      <c r="D72" s="4" t="inlineStr">
        <is>
          <t>3</t>
        </is>
      </c>
      <c r="E72" s="5" t="inlineStr">
        <is>
          <t>95.000,00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=HYPERLINK("https://leilaoonline.com.br/lote/detalhe/300032", "1860")</f>
      </c>
      <c r="B73" s="4" t="s">
        <f>=HYPERLINK("https://leilaoonline.com.br/lote/detalhe/300032", " TRATOR CASE PUMA 200; ANO 2020. - EQP.02003431. - LOC. IVINHEMA/MS")</f>
      </c>
      <c r="C73" s="4" t="inlineStr">
        <is>
          <t>Vendido</t>
        </is>
      </c>
      <c r="D73" s="4" t="inlineStr">
        <is>
          <t>18</t>
        </is>
      </c>
      <c r="E73" s="5" t="inlineStr">
        <is>
          <t>142.500,00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=HYPERLINK("https://leilaoonline.com.br/lote/detalhe/299991", "1861")</f>
      </c>
      <c r="B74" s="4" t="s">
        <f>=HYPERLINK("https://leilaoonline.com.br/lote/detalhe/299991", " COLHEDORA JOHN DEERE CH570; ANO 2016. - EQP.02004119. - LOC. IVINHEMA/MS")</f>
      </c>
      <c r="C74" s="4" t="inlineStr">
        <is>
          <t>Vendido</t>
        </is>
      </c>
      <c r="D74" s="4" t="inlineStr">
        <is>
          <t>56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=HYPERLINK("https://leilaoonline.com.br/lote/detalhe/300148", "1862")</f>
      </c>
      <c r="B75" s="4" t="s">
        <f>=HYPERLINK("https://leilaoonline.com.br/lote/detalhe/300148", " TRATOR CASE FARMALL 110; ANO 2012. - EQP.02007041. - LOC. IVINHEMA/MS")</f>
      </c>
      <c r="C75" s="4" t="inlineStr">
        <is>
          <t>Vendido</t>
        </is>
      </c>
      <c r="D75" s="4" t="inlineStr">
        <is>
          <t>7</t>
        </is>
      </c>
      <c r="E75" s="5" t="inlineStr">
        <is>
          <t>66.000,00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=HYPERLINK("https://leilaoonline.com.br/lote/detalhe/300021", "1863")</f>
      </c>
      <c r="B76" s="4" t="s">
        <f>=HYPERLINK("https://leilaoonline.com.br/lote/detalhe/300021", " COLHEDORA CASE A8800; ANO 2012. - EQP.02004067. - LOC. IVINHEMA/MS")</f>
      </c>
      <c r="C76" s="4" t="inlineStr">
        <is>
          <t>Vendido</t>
        </is>
      </c>
      <c r="D76" s="4" t="inlineStr">
        <is>
          <t>5</t>
        </is>
      </c>
      <c r="E76" s="5" t="inlineStr">
        <is>
          <t>39.000,00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=HYPERLINK("https://leilaoonline.com.br/lote/detalhe/300029", "1864")</f>
      </c>
      <c r="B77" s="4" t="s">
        <f>=HYPERLINK("https://leilaoonline.com.br/lote/detalhe/300029", " TRATOR CASE FARMALL 110; ANO 2012. - EQP.02007039. - LOC. IVINHEMA/MS")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70.000,00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=HYPERLINK("https://leilaoonline.com.br/lote/detalhe/300182", "1865")</f>
      </c>
      <c r="B78" s="4" t="s">
        <f>=HYPERLINK("https://leilaoonline.com.br/lote/detalhe/300182", " COLHEDORA JOHN DEERE CH570; ANO 2016. - EQP.02004120. - LOC. IVINHEMA/MS")</f>
      </c>
      <c r="C78" s="4" t="inlineStr">
        <is>
          <t>Vendido</t>
        </is>
      </c>
      <c r="D78" s="4" t="inlineStr">
        <is>
          <t>43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=HYPERLINK("https://leilaoonline.com.br/lote/detalhe/300025", "1866")</f>
      </c>
      <c r="B79" s="4" t="s">
        <f>=HYPERLINK("https://leilaoonline.com.br/lote/detalhe/300025", " TRATOR CASE PUMA 200; ANO 2020. - EQP.02003430. - LOC. IVINHEMA/MS")</f>
      </c>
      <c r="C79" s="4" t="inlineStr">
        <is>
          <t>Vendido</t>
        </is>
      </c>
      <c r="D79" s="4" t="inlineStr">
        <is>
          <t>27</t>
        </is>
      </c>
      <c r="E79" s="5" t="inlineStr">
        <is>
          <t>165.000,00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=HYPERLINK("https://leilaoonline.com.br/lote/detalhe/299988", "1867")</f>
      </c>
      <c r="B80" s="4" t="s">
        <f>=HYPERLINK("https://leilaoonline.com.br/lote/detalhe/299988", " COLHEDORA JOHN DEERE CH570; ANO 2016. - EQP.02004120. - LOC. IVINHEMA/MS")</f>
      </c>
      <c r="C80" s="4" t="inlineStr">
        <is>
          <t>Vendido</t>
        </is>
      </c>
      <c r="D80" s="4" t="inlineStr">
        <is>
          <t>56</t>
        </is>
      </c>
      <c r="E80" s="5" t="inlineStr">
        <is>
          <t>150.000,00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=HYPERLINK("https://leilaoonline.com.br/lote/detalhe/300033", "1868")</f>
      </c>
      <c r="B81" s="4" t="s">
        <f>=HYPERLINK("https://leilaoonline.com.br/lote/detalhe/300033", " TRATOR CASE FARMALL 110; ANO 2012. - EQP.02007043. - LOC. IVINHEMA/MS")</f>
      </c>
      <c r="C81" s="4" t="inlineStr">
        <is>
          <t>Vendido</t>
        </is>
      </c>
      <c r="D81" s="4" t="inlineStr">
        <is>
          <t>5</t>
        </is>
      </c>
      <c r="E81" s="5" t="inlineStr">
        <is>
          <t>64.000,00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=HYPERLINK("https://leilaoonline.com.br/lote/detalhe/300074", "1869")</f>
      </c>
      <c r="B82" s="4" t="s">
        <f>=HYPERLINK("https://leilaoonline.com.br/lote/detalhe/300074", " TRATOR CASE FARMALL 110; ANO 2012. - EQP.02007033. - LOC. IVINHEMA/MS")</f>
      </c>
      <c r="C82" s="4" t="inlineStr">
        <is>
          <t>Vendido</t>
        </is>
      </c>
      <c r="D82" s="4" t="inlineStr">
        <is>
          <t>15</t>
        </is>
      </c>
      <c r="E82" s="5" t="inlineStr">
        <is>
          <t>74.000,00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=HYPERLINK("https://leilaoonline.com.br/lote/detalhe/300072", "1870")</f>
      </c>
      <c r="B83" s="4" t="s">
        <f>=HYPERLINK("https://leilaoonline.com.br/lote/detalhe/300072", " TRATOR CASE FARMALL 110; ANO 2012. - EQP.02007048. - LOC. IVINHEMA/MS")</f>
      </c>
      <c r="C83" s="4" t="inlineStr">
        <is>
          <t>Vendido</t>
        </is>
      </c>
      <c r="D83" s="4" t="inlineStr">
        <is>
          <t>14</t>
        </is>
      </c>
      <c r="E83" s="5" t="inlineStr">
        <is>
          <t>73.000,00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=HYPERLINK("https://leilaoonline.com.br/lote/detalhe/300150", "1871")</f>
      </c>
      <c r="B84" s="4" t="s">
        <f>=HYPERLINK("https://leilaoonline.com.br/lote/detalhe/300150", " TRATOR CASE PUMA 200; ANO 2020. - EQP.02003429. - LOC. IVINHEMA/MS")</f>
      </c>
      <c r="C84" s="4" t="inlineStr">
        <is>
          <t>Vendido</t>
        </is>
      </c>
      <c r="D84" s="4" t="inlineStr">
        <is>
          <t>22</t>
        </is>
      </c>
      <c r="E84" s="5" t="inlineStr">
        <is>
          <t>152.500,00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=HYPERLINK("https://leilaoonline.com.br/lote/detalhe/299997", "1872")</f>
      </c>
      <c r="B85" s="4" t="s">
        <f>=HYPERLINK("https://leilaoonline.com.br/lote/detalhe/299997", " COLHEDORA CASE A8800; ANO 2017. - EQP.02004131. - LOC. IVINHEMA/MS")</f>
      </c>
      <c r="C85" s="4" t="inlineStr">
        <is>
          <t>Vendido</t>
        </is>
      </c>
      <c r="D85" s="4" t="inlineStr">
        <is>
          <t>22</t>
        </is>
      </c>
      <c r="E85" s="5" t="inlineStr">
        <is>
          <t>36.000,00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=HYPERLINK("https://leilaoonline.com.br/lote/detalhe/300034", "1873")</f>
      </c>
      <c r="B86" s="4" t="s">
        <f>=HYPERLINK("https://leilaoonline.com.br/lote/detalhe/300034", " TRATOR CASE PUMA 200; ANO 2020. - EQP.02003433. - LOC. IVINHEMA/MS")</f>
      </c>
      <c r="C86" s="4" t="inlineStr">
        <is>
          <t>Vendido</t>
        </is>
      </c>
      <c r="D86" s="4" t="inlineStr">
        <is>
          <t>22</t>
        </is>
      </c>
      <c r="E86" s="5" t="inlineStr">
        <is>
          <t>152.500,00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=HYPERLINK("https://leilaoonline.com.br/lote/detalhe/300011", "1874")</f>
      </c>
      <c r="B87" s="4" t="s">
        <f>=HYPERLINK("https://leilaoonline.com.br/lote/detalhe/300011", " COLHEDORA CASE A8810; ANO 2018. - EQP.02004154. - LOC. IVINHEMA/MS")</f>
      </c>
      <c r="C87" s="4" t="inlineStr">
        <is>
          <t>Vendido</t>
        </is>
      </c>
      <c r="D87" s="4" t="inlineStr">
        <is>
          <t>5</t>
        </is>
      </c>
      <c r="E87" s="5" t="inlineStr">
        <is>
          <t>129.000,00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=HYPERLINK("https://leilaoonline.com.br/lote/detalhe/300044", "1875")</f>
      </c>
      <c r="B88" s="4" t="s">
        <f>=HYPERLINK("https://leilaoonline.com.br/lote/detalhe/300044", " TRATOR CASE PUMA 200; ANO 2020. - EQP.02003435. - LOC. IVINHEMA/MS")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140.000,00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=HYPERLINK("https://leilaoonline.com.br/lote/detalhe/300023", "1876")</f>
      </c>
      <c r="B89" s="4" t="s">
        <f>=HYPERLINK("https://leilaoonline.com.br/lote/detalhe/300023", " COLHEDORA JOHN DEERE CH570; ANO 2016. - EQP.02004127. - LOC. IVINHEMA/MS")</f>
      </c>
      <c r="C89" s="4" t="inlineStr">
        <is>
          <t>Vendido</t>
        </is>
      </c>
      <c r="D89" s="4" t="inlineStr">
        <is>
          <t>80</t>
        </is>
      </c>
      <c r="E89" s="5" t="inlineStr">
        <is>
          <t>198.000,00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=HYPERLINK("https://leilaoonline.com.br/lote/detalhe/300046", "1877")</f>
      </c>
      <c r="B90" s="4" t="s">
        <f>=HYPERLINK("https://leilaoonline.com.br/lote/detalhe/300046", " TRATOR JOHN DEERE 7195J; ANO 2016. - EQP.02003277. - LOC. IVINHEMA/MS")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=HYPERLINK("https://leilaoonline.com.br/lote/detalhe/300019", "1878")</f>
      </c>
      <c r="B91" s="4" t="s">
        <f>=HYPERLINK("https://leilaoonline.com.br/lote/detalhe/300019", " COLHEDORA CASE A8810; ANO 2018. - EQP.02004150. - LOC. IVINHEMA/MS")</f>
      </c>
      <c r="C91" s="4" t="inlineStr">
        <is>
          <t>Vendido</t>
        </is>
      </c>
      <c r="D91" s="4" t="inlineStr">
        <is>
          <t>2</t>
        </is>
      </c>
      <c r="E91" s="5" t="inlineStr">
        <is>
          <t>122.500,00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=HYPERLINK("https://leilaoonline.com.br/lote/detalhe/300063", "1879")</f>
      </c>
      <c r="B92" s="4" t="s">
        <f>=HYPERLINK("https://leilaoonline.com.br/lote/detalhe/300063", " TRATOR JOHN DEERE 7195J; ANO 2016. - EQP.02003316. - LOC. IVINHEMA/MS")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=HYPERLINK("https://leilaoonline.com.br/lote/detalhe/299993", "1880")</f>
      </c>
      <c r="B93" s="4" t="s">
        <f>=HYPERLINK("https://leilaoonline.com.br/lote/detalhe/299993", " COLHEDORA CASE A8810; ANO 2018. - EQP.02004140. - LOC. IVINHEMA/MS")</f>
      </c>
      <c r="C93" s="4" t="inlineStr">
        <is>
          <t>Vendido</t>
        </is>
      </c>
      <c r="D93" s="4" t="inlineStr">
        <is>
          <t>30</t>
        </is>
      </c>
      <c r="E93" s="5" t="inlineStr">
        <is>
          <t>192.500,00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=HYPERLINK("https://leilaoonline.com.br/lote/detalhe/300058", "1881")</f>
      </c>
      <c r="B94" s="4" t="s">
        <f>=HYPERLINK("https://leilaoonline.com.br/lote/detalhe/300058", " TRATOR JOHN DEERE 7195J; ANO 2016. - EQP.02003278. - LOC. IVINHEMA/MS")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=HYPERLINK("https://leilaoonline.com.br/lote/detalhe/300009", "1882")</f>
      </c>
      <c r="B95" s="4" t="s">
        <f>=HYPERLINK("https://leilaoonline.com.br/lote/detalhe/300009", " COLHEDORA CASE A8810; ANO 2018. - EQP.02004133. - LOC. IVINHEMA/MS")</f>
      </c>
      <c r="C95" s="4" t="inlineStr">
        <is>
          <t>Vendido</t>
        </is>
      </c>
      <c r="D95" s="4" t="inlineStr">
        <is>
          <t>10</t>
        </is>
      </c>
      <c r="E95" s="5" t="inlineStr">
        <is>
          <t>142.500,00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=HYPERLINK("https://leilaoonline.com.br/lote/detalhe/300052", "1883")</f>
      </c>
      <c r="B96" s="4" t="s">
        <f>=HYPERLINK("https://leilaoonline.com.br/lote/detalhe/300052", " TRATOR JOHN DEERE 7195J; ANO 2016. - EQP.02003260. - LOC. IVINHEMA/MS")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=HYPERLINK("https://leilaoonline.com.br/lote/detalhe/300071", "1884")</f>
      </c>
      <c r="B97" s="4" t="s">
        <f>=HYPERLINK("https://leilaoonline.com.br/lote/detalhe/300071", " TRATOR CASE FARMALL 110; ANO 2012. - EQP.02007050. - LOC. IVINHEMA/MS")</f>
      </c>
      <c r="C97" s="4" t="inlineStr">
        <is>
          <t>Vendido</t>
        </is>
      </c>
      <c r="D97" s="4" t="inlineStr">
        <is>
          <t>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=HYPERLINK("https://leilaoonline.com.br/lote/detalhe/300056", "1885")</f>
      </c>
      <c r="B98" s="4" t="s">
        <f>=HYPERLINK("https://leilaoonline.com.br/lote/detalhe/300056", " TRATOR JOHN DEERE 7195J; ANO 2016. - EQP.02003305. - LOC. IVINHEMA/MS")</f>
      </c>
      <c r="C98" s="4" t="inlineStr">
        <is>
          <t>Vendido</t>
        </is>
      </c>
      <c r="D98" s="4" t="inlineStr">
        <is>
          <t>5</t>
        </is>
      </c>
      <c r="E98" s="5" t="inlineStr">
        <is>
          <t>110.000,00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=HYPERLINK("https://leilaoonline.com.br/lote/detalhe/300041", "1886")</f>
      </c>
      <c r="B99" s="4" t="s">
        <f>=HYPERLINK("https://leilaoonline.com.br/lote/detalhe/300041", " TRATOR JOHN DEERE 7195J; ANO 2014. - EQP.02003188. - LOC. IVINHEMA/MS")</f>
      </c>
      <c r="C99" s="4" t="inlineStr">
        <is>
          <t>Vendido</t>
        </is>
      </c>
      <c r="D99" s="4" t="inlineStr">
        <is>
          <t>1</t>
        </is>
      </c>
      <c r="E99" s="5" t="inlineStr">
        <is>
          <t>90.000,00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=HYPERLINK("https://leilaoonline.com.br/lote/detalhe/300036", "1887")</f>
      </c>
      <c r="B100" s="4" t="s">
        <f>=HYPERLINK("https://leilaoonline.com.br/lote/detalhe/300036", " TRATOR CASE PUMA 200; ANO 2017. - EQP.02003378. - LOC. IVINHEMA/MS")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=HYPERLINK("https://leilaoonline.com.br/lote/detalhe/299992", "1888")</f>
      </c>
      <c r="B101" s="4" t="s">
        <f>=HYPERLINK("https://leilaoonline.com.br/lote/detalhe/299992", " CAMINHÃO VW/31320 CNC 6X4; ANO 2009/2009; BRANCA. - EQP.02002037. - LOC.IVINHEMA/MS")</f>
      </c>
      <c r="C101" s="4" t="inlineStr">
        <is>
          <t>Vendido</t>
        </is>
      </c>
      <c r="D101" s="4" t="inlineStr">
        <is>
          <t>41</t>
        </is>
      </c>
      <c r="E101" s="5" t="inlineStr">
        <is>
          <t>126.000,00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=HYPERLINK("https://leilaoonline.com.br/lote/detalhe/300040", "1889")</f>
      </c>
      <c r="B102" s="4" t="s">
        <f>=HYPERLINK("https://leilaoonline.com.br/lote/detalhe/300040", " TRATOR JOHN DEERE 7195J; ANO 2014 . - EQP.02003180. - LOC. IVINHEMA/MS")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=HYPERLINK("https://leilaoonline.com.br/lote/detalhe/300005", "1890")</f>
      </c>
      <c r="B103" s="4" t="s">
        <f>=HYPERLINK("https://leilaoonline.com.br/lote/detalhe/300005", " CAMINHÃO VOLVO/VM 260 6X4R; ANO 2011/2011; BRANCA. - EQP.02002081. -  LOC.IVINHEMA/MS")</f>
      </c>
      <c r="C103" s="4" t="inlineStr">
        <is>
          <t>Vendido</t>
        </is>
      </c>
      <c r="D103" s="4" t="inlineStr">
        <is>
          <t>68</t>
        </is>
      </c>
      <c r="E103" s="5" t="inlineStr">
        <is>
          <t>122.000,00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=HYPERLINK("https://leilaoonline.com.br/lote/detalhe/300149", "1891")</f>
      </c>
      <c r="B104" s="4" t="s">
        <f>=HYPERLINK("https://leilaoonline.com.br/lote/detalhe/300149", " TRATOR JOHN DEERE 7195J; ANO 2014. - EQP.02003174. - LOC. IVINHEMA/MS")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90.000,00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=HYPERLINK("https://leilaoonline.com.br/lote/detalhe/300103", "1892")</f>
      </c>
      <c r="B105" s="4" t="s">
        <f>=HYPERLINK("https://leilaoonline.com.br/lote/detalhe/300103", " PLANTADORA DE CANA 4 LINHAS PBDG-04 RODOAP; ANO 2020. - EQP.02009136. - LOC. IVINHEMA/MS")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=HYPERLINK("https://leilaoonline.com.br/lote/detalhe/300083", "1893")</f>
      </c>
      <c r="B106" s="4" t="s">
        <f>=HYPERLINK("https://leilaoonline.com.br/lote/detalhe/300083", " TRATOR JOHN DEERE 7195J; ANO 2016. - EQP.02003276. - LOC. IVINHEMA/MS")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=HYPERLINK("https://leilaoonline.com.br/lote/detalhe/300129", "1894")</f>
      </c>
      <c r="B107" s="4" t="s">
        <f>=HYPERLINK("https://leilaoonline.com.br/lote/detalhe/300129", " TRANSBORDO ANTONIOSI ATA 21500; ANO 2017. - EQP.02010883. - LOC. IVINHEMA/MS")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=HYPERLINK("https://leilaoonline.com.br/lote/detalhe/300047", "1895")</f>
      </c>
      <c r="B108" s="4" t="s">
        <f>=HYPERLINK("https://leilaoonline.com.br/lote/detalhe/300047", " TRATOR CASE PUMA 200; ANO 2020. - EQP.02003436. - LOC. IVINHEMA/MS")</f>
      </c>
      <c r="C108" s="4" t="inlineStr">
        <is>
          <t>Vendido</t>
        </is>
      </c>
      <c r="D108" s="4" t="inlineStr">
        <is>
          <t>17</t>
        </is>
      </c>
      <c r="E108" s="5" t="inlineStr">
        <is>
          <t>140.000,00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=HYPERLINK("https://leilaoonline.com.br/lote/detalhe/299990", "1896")</f>
      </c>
      <c r="B109" s="4" t="s">
        <f>=HYPERLINK("https://leilaoonline.com.br/lote/detalhe/299990", " CAMINHÃO M.BENZ/ATRON 2729 6X4; ANO 2013/2013; BRANCA. - EQP.02002153. -  LOC.IVINHEMA/MS")</f>
      </c>
      <c r="C109" s="4" t="inlineStr">
        <is>
          <t>Vendido</t>
        </is>
      </c>
      <c r="D109" s="4" t="inlineStr">
        <is>
          <t>65</t>
        </is>
      </c>
      <c r="E109" s="5" t="inlineStr">
        <is>
          <t>145.000,00</t>
        </is>
      </c>
      <c r="F109" s="4" t="inlineStr">
        <is>
          <t>2000.00</t>
        </is>
      </c>
    </row>
    <row collapsed="false" customFormat="false" customHeight="false" hidden="false" ht="12.1" outlineLevel="0" r="110">
      <c r="A110" s="5" t="s">
        <f>=HYPERLINK("https://leilaoonline.com.br/lote/detalhe/300055", "1897")</f>
      </c>
      <c r="B110" s="4" t="s">
        <f>=HYPERLINK("https://leilaoonline.com.br/lote/detalhe/300055", " TRATOR JOHN DEERE 7195J; ANO 2016. - EQP.02003293. - LOC. IVINHEMA/MS")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110.000,00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=HYPERLINK("https://leilaoonline.com.br/lote/detalhe/300018", "1898")</f>
      </c>
      <c r="B111" s="4" t="s">
        <f>=HYPERLINK("https://leilaoonline.com.br/lote/detalhe/300018", " CAMINHÃO M.BENZ/ATRON 2729 6X4; ANO 2013/2013; BRANCA. - EQP.02002150. - LOC.IVINHEMA/MS")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146.000,00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=HYPERLINK("https://leilaoonline.com.br/lote/detalhe/300146", "1899")</f>
      </c>
      <c r="B112" s="4" t="s">
        <f>=HYPERLINK("https://leilaoonline.com.br/lote/detalhe/300146", " TRATOR CASE FARMALL 110; ANO 2012. - EQP.02007045. - LOC. IVINHEMA/MS")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63.000,00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=HYPERLINK("https://leilaoonline.com.br/lote/detalhe/300003", "1900")</f>
      </c>
      <c r="B113" s="4" t="s">
        <f>=HYPERLINK("https://leilaoonline.com.br/lote/detalhe/300003", " CAMINHÃO VW/26.280 CRM 6X4; ANO 2012/2013; BRANCA. - EQP.02002124. - LOC. IVINHEMA/MS")</f>
      </c>
      <c r="C113" s="4" t="inlineStr">
        <is>
          <t>Vendido</t>
        </is>
      </c>
      <c r="D113" s="4" t="inlineStr">
        <is>
          <t>71</t>
        </is>
      </c>
      <c r="E113" s="5" t="inlineStr">
        <is>
          <t>178.000,00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=HYPERLINK("https://leilaoonline.com.br/lote/detalhe/300065", "1901")</f>
      </c>
      <c r="B114" s="4" t="s">
        <f>=HYPERLINK("https://leilaoonline.com.br/lote/detalhe/300065", " TRATOR JOHN DEERE 7195J; ANO 2016. - EQP.02003307. - LOC. IVINHEMA/MS")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=HYPERLINK("https://leilaoonline.com.br/lote/detalhe/300108", "1902")</f>
      </c>
      <c r="B115" s="4" t="s">
        <f>=HYPERLINK("https://leilaoonline.com.br/lote/detalhe/300108", " PLANTADORA DE CANA 4 LINHAS PBDG-04 RODOAP; ANO 2020. - EQP.02009127. - LOC. IVINHEMA/MS")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=HYPERLINK("https://leilaoonline.com.br/lote/detalhe/300068", "1903")</f>
      </c>
      <c r="B116" s="4" t="s">
        <f>=HYPERLINK("https://leilaoonline.com.br/lote/detalhe/300068", " TRATOR JOHN DEERE 7195J; ANO 2016. - EQP.02003267. - LOC. IVINHEMA/MS")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=HYPERLINK("https://leilaoonline.com.br/lote/detalhe/300135", "1904")</f>
      </c>
      <c r="B117" s="4" t="s">
        <f>=HYPERLINK("https://leilaoonline.com.br/lote/detalhe/300135", " TRANSBORDO ANTONIOSI ATA 21500; ANO 2017. - EQP.02010905. -  LOC. IVINHEMA/MS")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48.000,00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=HYPERLINK("https://leilaoonline.com.br/lote/detalhe/300027", "1905")</f>
      </c>
      <c r="B118" s="4" t="s">
        <f>=HYPERLINK("https://leilaoonline.com.br/lote/detalhe/300027", " TRATOR CASE PUMA 200; ANO 2020. - EQP.02003434. - LOC. IVINHEMA/MS")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112.500,00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=HYPERLINK("https://leilaoonline.com.br/lote/detalhe/300140", "1906")</f>
      </c>
      <c r="B119" s="4" t="s">
        <f>=HYPERLINK("https://leilaoonline.com.br/lote/detalhe/300140", " TRANSBORDO ANTONIOSI ATA 21500; ANO 2016. - EQP.02010378. - LOC. IVINHEMA/MS")</f>
      </c>
      <c r="C119" s="4" t="inlineStr">
        <is>
          <t>Vendido</t>
        </is>
      </c>
      <c r="D119" s="4" t="inlineStr">
        <is>
          <t>15</t>
        </is>
      </c>
      <c r="E119" s="5" t="inlineStr">
        <is>
          <t>44.000,00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=HYPERLINK("https://leilaoonline.com.br/lote/detalhe/300121", "1908")</f>
      </c>
      <c r="B120" s="4" t="s">
        <f>=HYPERLINK("https://leilaoonline.com.br/lote/detalhe/300121", " TRANSBORDO ANTONIOSI ATA 10500; ANO 2012. - EQP.02010759. - LOC. IVINHEMA/MS")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=HYPERLINK("https://leilaoonline.com.br/lote/detalhe/300048", "1909")</f>
      </c>
      <c r="B121" s="4" t="s">
        <f>=HYPERLINK("https://leilaoonline.com.br/lote/detalhe/300048", " TRATOR CASE PUMA 225; ANO 2013. - EQP.02003133. - LOC. IVINHEMA/MS")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=HYPERLINK("https://leilaoonline.com.br/lote/detalhe/300002", "1910")</f>
      </c>
      <c r="B122" s="4" t="s">
        <f>=HYPERLINK("https://leilaoonline.com.br/lote/detalhe/300002", " TRANSBORDO ANTONIOSI ATA 10500; ANO 2010. - EQP.02010808. - LOC. IVINHEMA/MS")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=HYPERLINK("https://leilaoonline.com.br/lote/detalhe/300030", "1911")</f>
      </c>
      <c r="B123" s="4" t="s">
        <f>=HYPERLINK("https://leilaoonline.com.br/lote/detalhe/300030", " TRATOR JOHN DEERE 7195J; ANO 2014. - EQP.02003179. - LOC. IVINHEMA/MS")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90.000,00</t>
        </is>
      </c>
      <c r="F123" s="4" t="inlineStr">
        <is>
          <t>2500.00</t>
        </is>
      </c>
    </row>
    <row collapsed="false" customFormat="false" customHeight="false" hidden="false" ht="12.1" outlineLevel="0" r="124">
      <c r="A124" s="5" t="s">
        <f>=HYPERLINK("https://leilaoonline.com.br/lote/detalhe/300120", "1912")</f>
      </c>
      <c r="B124" s="4" t="s">
        <f>=HYPERLINK("https://leilaoonline.com.br/lote/detalhe/300120", " TRANSBORDO ANTONIOSI ATA 21500; ANO 2016. - EQP.02010361. - LOC. IVINHEMA/MS")</f>
      </c>
      <c r="C124" s="4" t="inlineStr">
        <is>
          <t>Vendido</t>
        </is>
      </c>
      <c r="D124" s="4" t="inlineStr">
        <is>
          <t>28</t>
        </is>
      </c>
      <c r="E124" s="5" t="inlineStr">
        <is>
          <t>57.000,00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=HYPERLINK("https://leilaoonline.com.br/lote/detalhe/299998", "1913")</f>
      </c>
      <c r="B125" s="4" t="s">
        <f>=HYPERLINK("https://leilaoonline.com.br/lote/detalhe/299998", " CAMINHÃO VW/5.140 E DELIVERY; ANO 2008/2008; BRANCA. - EQP.02001402. - LOC.IVINHEMA/MS")</f>
      </c>
      <c r="C125" s="4" t="inlineStr">
        <is>
          <t>Vendido</t>
        </is>
      </c>
      <c r="D125" s="4" t="inlineStr">
        <is>
          <t>39</t>
        </is>
      </c>
      <c r="E125" s="5" t="inlineStr">
        <is>
          <t>53.000,00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=HYPERLINK("https://leilaoonline.com.br/lote/detalhe/300144", "1914")</f>
      </c>
      <c r="B126" s="4" t="s">
        <f>=HYPERLINK("https://leilaoonline.com.br/lote/detalhe/300144", " TRANSBORDO ANTONIOSI ATA 10500; ANO 2013. - EQP. 02010844. - LOC. IVINHEMA/MS")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=HYPERLINK("https://leilaoonline.com.br/lote/detalhe/300031", "1916")</f>
      </c>
      <c r="B127" s="4" t="s">
        <f>=HYPERLINK("https://leilaoonline.com.br/lote/detalhe/300031", " TRANSBORDO ANTONIOSI ATA 10500; ANO 2013. - EQP.02010857. -  LOC. IVINHEMA/MS")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=HYPERLINK("https://leilaoonline.com.br/lote/detalhe/300038", "1917")</f>
      </c>
      <c r="B128" s="4" t="s">
        <f>=HYPERLINK("https://leilaoonline.com.br/lote/detalhe/300038", " TRATOR JOHN DEERE 7195J; ANO 2014. - EQP.02003176. - LOC. IVINHEMA/MS")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90.000,00</t>
        </is>
      </c>
      <c r="F128" s="4" t="inlineStr">
        <is>
          <t>2500.00</t>
        </is>
      </c>
    </row>
    <row collapsed="false" customFormat="false" customHeight="false" hidden="false" ht="12.1" outlineLevel="0" r="129">
      <c r="A129" s="5" t="s">
        <f>=HYPERLINK("https://leilaoonline.com.br/lote/detalhe/300131", "1918")</f>
      </c>
      <c r="B129" s="4" t="s">
        <f>=HYPERLINK("https://leilaoonline.com.br/lote/detalhe/300131", " TRANSBORDO ANTONIOSI ATA 21500; ANO 2017. - EQP.02010909. - LOC. IVINHEMA/MS")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=HYPERLINK("https://leilaoonline.com.br/lote/detalhe/300037", "1919")</f>
      </c>
      <c r="B130" s="4" t="s">
        <f>=HYPERLINK("https://leilaoonline.com.br/lote/detalhe/300037", " TRATOR CASE PUMA 200; ANO 2020. - EQP.02003432. - LOC. IVINHEMA/MS")</f>
      </c>
      <c r="C130" s="4" t="inlineStr">
        <is>
          <t>Vendido</t>
        </is>
      </c>
      <c r="D130" s="4" t="inlineStr">
        <is>
          <t>17</t>
        </is>
      </c>
      <c r="E130" s="5" t="inlineStr">
        <is>
          <t>140.000,00</t>
        </is>
      </c>
      <c r="F130" s="4" t="inlineStr">
        <is>
          <t>2500.00</t>
        </is>
      </c>
    </row>
    <row collapsed="false" customFormat="false" customHeight="false" hidden="false" ht="12.1" outlineLevel="0" r="131">
      <c r="A131" s="5" t="s">
        <f>=HYPERLINK("https://leilaoonline.com.br/lote/detalhe/300130", "1920")</f>
      </c>
      <c r="B131" s="4" t="s">
        <f>=HYPERLINK("https://leilaoonline.com.br/lote/detalhe/300130", " TRANSBORDO ANTONIOSI ATA 21500; ANO 2017. - EQP.02010916. - LOC. IVINHEMA/MS")</f>
      </c>
      <c r="C131" s="4" t="inlineStr">
        <is>
          <t>Vendido</t>
        </is>
      </c>
      <c r="D131" s="4" t="inlineStr">
        <is>
          <t>7</t>
        </is>
      </c>
      <c r="E131" s="5" t="inlineStr">
        <is>
          <t>36.000,00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=HYPERLINK("https://leilaoonline.com.br/lote/detalhe/300070", "1921")</f>
      </c>
      <c r="B132" s="4" t="s">
        <f>=HYPERLINK("https://leilaoonline.com.br/lote/detalhe/300070", " TRATOR CASE PUMA 200; ANO 2017. - EQP.02003371. - LOC. IVINHEMA/MS")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=HYPERLINK("https://leilaoonline.com.br/lote/detalhe/300145", "1922")</f>
      </c>
      <c r="B133" s="4" t="s">
        <f>=HYPERLINK("https://leilaoonline.com.br/lote/detalhe/300145", " TRANSBORDO ANTONIOSI ATA 10500; ANO 2013. - EQP.02010839. - LOC. IVINHEMA/MS")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13.000,00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=HYPERLINK("https://leilaoonline.com.br/lote/detalhe/300073", "1923")</f>
      </c>
      <c r="B134" s="4" t="s">
        <f>=HYPERLINK("https://leilaoonline.com.br/lote/detalhe/300073", " TRATOR CASE PUMA 200; ANO 2017. - EQP.02003375. - LOC. IVINHEMA/MS")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=HYPERLINK("https://leilaoonline.com.br/lote/detalhe/300139", "1924")</f>
      </c>
      <c r="B135" s="4" t="s">
        <f>=HYPERLINK("https://leilaoonline.com.br/lote/detalhe/300139", " TRANSBORDO ANTONIOSI ATA 21500; ANO 2017. - EQP.02010885. - LOC. IVINHEMA/MS")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41.000,00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=HYPERLINK("https://leilaoonline.com.br/lote/detalhe/300061", "1925")</f>
      </c>
      <c r="B136" s="4" t="s">
        <f>=HYPERLINK("https://leilaoonline.com.br/lote/detalhe/300061", " TRATOR JOHN DEERE 7195J; ANO 2016. - EQP.02003298. - LOC. IVINHEMA/MS")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=HYPERLINK("https://leilaoonline.com.br/lote/detalhe/300124", "1926")</f>
      </c>
      <c r="B137" s="4" t="s">
        <f>=HYPERLINK("https://leilaoonline.com.br/lote/detalhe/300124", " TRANSBORDO ANTONIOSI ATA 10500; ANO 2013. - EQP.02010810. - LOC. IVINHEMA/MS")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=HYPERLINK("https://leilaoonline.com.br/lote/detalhe/300081", "1927")</f>
      </c>
      <c r="B138" s="4" t="s">
        <f>=HYPERLINK("https://leilaoonline.com.br/lote/detalhe/300081", " TRATOR JOHN DEERE 7195J; ANO 2016. - EQP.02003317. - LOC. IVINHEMA/MS")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=HYPERLINK("https://leilaoonline.com.br/lote/detalhe/300126", "1928")</f>
      </c>
      <c r="B139" s="4" t="s">
        <f>=HYPERLINK("https://leilaoonline.com.br/lote/detalhe/300126", " TRANSBORDO ANTONIOSI ATA 21500; ANO 2017. - EQP.02010901. - LOC. IVINHEMA/MS")</f>
      </c>
      <c r="C139" s="4" t="inlineStr">
        <is>
          <t>Vendido</t>
        </is>
      </c>
      <c r="D139" s="4" t="inlineStr">
        <is>
          <t>11</t>
        </is>
      </c>
      <c r="E139" s="5" t="inlineStr">
        <is>
          <t>40.000,00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=HYPERLINK("https://leilaoonline.com.br/lote/detalhe/300045", "1929")</f>
      </c>
      <c r="B140" s="4" t="s">
        <f>=HYPERLINK("https://leilaoonline.com.br/lote/detalhe/300045", " TRATOR JOHN DEERE 7195J; ANO 2016. - EQP.02003261. - LOC. IVINHEMA/MS")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=HYPERLINK("https://leilaoonline.com.br/lote/detalhe/300189", "1930")</f>
      </c>
      <c r="B141" s="4" t="s">
        <f>=HYPERLINK("https://leilaoonline.com.br/lote/detalhe/300189", "TRANSBORDO ANTONIOSI ATA 10500; ANO 2013. - EQP.02010851. - LOC. IVINHEMA/MS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=HYPERLINK("https://leilaoonline.com.br/lote/detalhe/300043", "1931")</f>
      </c>
      <c r="B142" s="4" t="s">
        <f>=HYPERLINK("https://leilaoonline.com.br/lote/detalhe/300043", " TRATOR JOHN DEERE 7195J; ANO 2014. - EQP.02003185. - LOC. IVINHEMA/MS")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=HYPERLINK("https://leilaoonline.com.br/lote/detalhe/300026", "1932")</f>
      </c>
      <c r="B143" s="4" t="s">
        <f>=HYPERLINK("https://leilaoonline.com.br/lote/detalhe/300026", " TRANSBORDO ANTONIOSI ATA 4000; ANO 2010. - EQP.02010272. - LOC. IVINHEMA/MS")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=HYPERLINK("https://leilaoonline.com.br/lote/detalhe/300051", "1933")</f>
      </c>
      <c r="B144" s="4" t="s">
        <f>=HYPERLINK("https://leilaoonline.com.br/lote/detalhe/300051", " TRATOR JOHN DEERE 7195J; ANO 2016. - EQP.02003286. - LOC. IVINHEMA/MS")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107.500,00</t>
        </is>
      </c>
      <c r="F144" s="4" t="inlineStr">
        <is>
          <t>2500.00</t>
        </is>
      </c>
    </row>
    <row collapsed="false" customFormat="false" customHeight="false" hidden="false" ht="12.1" outlineLevel="0" r="145">
      <c r="A145" s="5" t="s">
        <f>=HYPERLINK("https://leilaoonline.com.br/lote/detalhe/300060", "1934")</f>
      </c>
      <c r="B145" s="4" t="s">
        <f>=HYPERLINK("https://leilaoonline.com.br/lote/detalhe/300060", " TRANSBORDO ANTONIOSI ATA 10500; ANO 2012. - EQP.02010751. -  LOC. IVINHEMA/MS")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14.000,00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=HYPERLINK("https://leilaoonline.com.br/lote/detalhe/300042", "1935")</f>
      </c>
      <c r="B146" s="4" t="s">
        <f>=HYPERLINK("https://leilaoonline.com.br/lote/detalhe/300042", " TRATOR JOHN DEERE 7195J; ANO 2016. - EQP.02003262. - LOC. IVINHEMA/MS")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100.000,00</t>
        </is>
      </c>
      <c r="F146" s="4" t="inlineStr">
        <is>
          <t>2500.00</t>
        </is>
      </c>
    </row>
    <row collapsed="false" customFormat="false" customHeight="false" hidden="false" ht="12.1" outlineLevel="0" r="147">
      <c r="A147" s="5" t="s">
        <f>=HYPERLINK("https://leilaoonline.com.br/lote/detalhe/300077", "1936")</f>
      </c>
      <c r="B147" s="4" t="s">
        <f>=HYPERLINK("https://leilaoonline.com.br/lote/detalhe/300077", " TRANSBORDO ANTONIOSI ATA 21500; ANO 2017. - EQP.02010907. -  LOC. IVINHEMA/MS")</f>
      </c>
      <c r="C147" s="4" t="inlineStr">
        <is>
          <t>Vendido</t>
        </is>
      </c>
      <c r="D147" s="4" t="inlineStr">
        <is>
          <t>18</t>
        </is>
      </c>
      <c r="E147" s="5" t="inlineStr">
        <is>
          <t>47.000,00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=HYPERLINK("https://leilaoonline.com.br/lote/detalhe/300010", "1937")</f>
      </c>
      <c r="B148" s="4" t="s">
        <f>=HYPERLINK("https://leilaoonline.com.br/lote/detalhe/300010", " COLHEDORA CASE A8810; ANO 2018. - EQP.02004149. - LOC. IVINHEMA/MS")</f>
      </c>
      <c r="C148" s="4" t="inlineStr">
        <is>
          <t>Vendido</t>
        </is>
      </c>
      <c r="D148" s="4" t="inlineStr">
        <is>
          <t>10</t>
        </is>
      </c>
      <c r="E148" s="5" t="inlineStr">
        <is>
          <t>142.500,00</t>
        </is>
      </c>
      <c r="F148" s="4" t="inlineStr">
        <is>
          <t>2500.00</t>
        </is>
      </c>
    </row>
    <row collapsed="false" customFormat="false" customHeight="false" hidden="false" ht="12.1" outlineLevel="0" r="149">
      <c r="A149" s="5" t="s">
        <f>=HYPERLINK("https://leilaoonline.com.br/lote/detalhe/300138", "1938")</f>
      </c>
      <c r="B149" s="4" t="s">
        <f>=HYPERLINK("https://leilaoonline.com.br/lote/detalhe/300138", " TRANSBORDO ANTONIOSI ATA 10500; ANO 2013. - EQP. 02010833. -  LOC. IVINHEMA/MS")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=HYPERLINK("https://leilaoonline.com.br/lote/detalhe/300049", "1939")</f>
      </c>
      <c r="B150" s="4" t="s">
        <f>=HYPERLINK("https://leilaoonline.com.br/lote/detalhe/300049", " TRATOR JOHN DEERE 7195J; ANO 2016. - EQP.02003264. - LOC. IVINHEMA/MS")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100.000,00</t>
        </is>
      </c>
      <c r="F150" s="4" t="inlineStr">
        <is>
          <t>2500.00</t>
        </is>
      </c>
    </row>
    <row collapsed="false" customFormat="false" customHeight="false" hidden="false" ht="12.1" outlineLevel="0" r="151">
      <c r="A151" s="5" t="s">
        <f>=HYPERLINK("https://leilaoonline.com.br/lote/detalhe/300134", "1940")</f>
      </c>
      <c r="B151" s="4" t="s">
        <f>=HYPERLINK("https://leilaoonline.com.br/lote/detalhe/300134", " TRANSBORDO ANTONIOSI ATA 21500; ANO 2016. - EQP. 02010377. -  LOC. IVINHEMA/MS")</f>
      </c>
      <c r="C151" s="4" t="inlineStr">
        <is>
          <t>Vendido</t>
        </is>
      </c>
      <c r="D151" s="4" t="inlineStr">
        <is>
          <t>19</t>
        </is>
      </c>
      <c r="E151" s="5" t="inlineStr">
        <is>
          <t>48.000,00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=HYPERLINK("https://leilaoonline.com.br/lote/detalhe/300014", "1941")</f>
      </c>
      <c r="B152" s="4" t="s">
        <f>=HYPERLINK("https://leilaoonline.com.br/lote/detalhe/300014", " COLHEDORA CASE A8810; ANO 2018. - EQP.02004148. - LOC. IVINHEMA/MS")</f>
      </c>
      <c r="C152" s="4" t="inlineStr">
        <is>
          <t>Vendido</t>
        </is>
      </c>
      <c r="D152" s="4" t="inlineStr">
        <is>
          <t>14</t>
        </is>
      </c>
      <c r="E152" s="5" t="inlineStr">
        <is>
          <t>150.000,00</t>
        </is>
      </c>
      <c r="F152" s="4" t="inlineStr">
        <is>
          <t>2500.00</t>
        </is>
      </c>
    </row>
    <row collapsed="false" customFormat="false" customHeight="false" hidden="false" ht="12.1" outlineLevel="0" r="153">
      <c r="A153" s="5" t="s">
        <f>=HYPERLINK("https://leilaoonline.com.br/lote/detalhe/300079", "1942")</f>
      </c>
      <c r="B153" s="4" t="s">
        <f>=HYPERLINK("https://leilaoonline.com.br/lote/detalhe/300079", " TRANSBORDO ANTONIOSI ATA 21500; ANO 2017. - EQP.02010911. -  LOC. IVINHEMA/MS")</f>
      </c>
      <c r="C153" s="4" t="inlineStr">
        <is>
          <t>Vendido</t>
        </is>
      </c>
      <c r="D153" s="4" t="inlineStr">
        <is>
          <t>14</t>
        </is>
      </c>
      <c r="E153" s="5" t="inlineStr">
        <is>
          <t>43.000,00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=HYPERLINK("https://leilaoonline.com.br/lote/detalhe/299996", "1943")</f>
      </c>
      <c r="B154" s="4" t="s">
        <f>=HYPERLINK("https://leilaoonline.com.br/lote/detalhe/299996", " COLHEDORA CASE A8810; ANO 2018. - EQP.02004147. - LOC. IVINHEMA/MS")</f>
      </c>
      <c r="C154" s="4" t="inlineStr">
        <is>
          <t>Vendido</t>
        </is>
      </c>
      <c r="D154" s="4" t="inlineStr">
        <is>
          <t>26</t>
        </is>
      </c>
      <c r="E154" s="5" t="inlineStr">
        <is>
          <t>182.500,00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=HYPERLINK("https://leilaoonline.com.br/lote/detalhe/300119", "1944")</f>
      </c>
      <c r="B155" s="4" t="s">
        <f>=HYPERLINK("https://leilaoonline.com.br/lote/detalhe/300119", " TRANSBORDO ANTONIOSI ATA 10500; ANO 2009. - EQP.02010262. - LOC. IVINHEMA/MS")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=HYPERLINK("https://leilaoonline.com.br/lote/detalhe/300053", "1945")</f>
      </c>
      <c r="B156" s="4" t="s">
        <f>=HYPERLINK("https://leilaoonline.com.br/lote/detalhe/300053", " TRATOR JOHN DEERE 7195J; ANO 2014. - EQP.02003182. - LOC. IVINHEMA/MS")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90.000,00</t>
        </is>
      </c>
      <c r="F156" s="4" t="inlineStr">
        <is>
          <t>2500.00</t>
        </is>
      </c>
    </row>
    <row collapsed="false" customFormat="false" customHeight="false" hidden="false" ht="12.1" outlineLevel="0" r="157">
      <c r="A157" s="5" t="s">
        <f>=HYPERLINK("https://leilaoonline.com.br/lote/detalhe/300127", "1946")</f>
      </c>
      <c r="B157" s="4" t="s">
        <f>=HYPERLINK("https://leilaoonline.com.br/lote/detalhe/300127", " TRANSBORDO ANTONIOSI ATA 4000; ANO 2010. - EQP.02010307. - LOC. IVINHEMA/MS")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=HYPERLINK("https://leilaoonline.com.br/lote/detalhe/300007", "1947")</f>
      </c>
      <c r="B158" s="4" t="s">
        <f>=HYPERLINK("https://leilaoonline.com.br/lote/detalhe/300007", " CAMINHÃO VW/31.320 CNC 6X4; ANO 2009/2010; BRANCA. - EQP.02002046. - LOC. IVINHEMA/MS")</f>
      </c>
      <c r="C158" s="4" t="inlineStr">
        <is>
          <t>Vendido</t>
        </is>
      </c>
      <c r="D158" s="4" t="inlineStr">
        <is>
          <t>72</t>
        </is>
      </c>
      <c r="E158" s="5" t="inlineStr">
        <is>
          <t>179.000,00</t>
        </is>
      </c>
      <c r="F158" s="4" t="inlineStr">
        <is>
          <t>2000.00</t>
        </is>
      </c>
    </row>
    <row collapsed="false" customFormat="false" customHeight="false" hidden="false" ht="12.1" outlineLevel="0" r="159">
      <c r="A159" s="5" t="s">
        <f>=HYPERLINK("https://leilaoonline.com.br/lote/detalhe/300125", "1948")</f>
      </c>
      <c r="B159" s="4" t="s">
        <f>=HYPERLINK("https://leilaoonline.com.br/lote/detalhe/300125", " TRANSBORDO ANTONIOSI ATA 21500; 2016. - EQP.02010374. - LOC. IVINHEMA/MS")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41.000,00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=HYPERLINK("https://leilaoonline.com.br/lote/detalhe/300015", "1950")</f>
      </c>
      <c r="B160" s="4" t="s">
        <f>=HYPERLINK("https://leilaoonline.com.br/lote/detalhe/300015", "HIDRO ROLL; ANO 2019. - EQP.02007587. - LOC. IVINHEMA/MS")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=HYPERLINK("https://leilaoonline.com.br/lote/detalhe/300111", "1951")</f>
      </c>
      <c r="B161" s="4" t="s">
        <f>=HYPERLINK("https://leilaoonline.com.br/lote/detalhe/300111", " PLANTADORA DE CANA MPB; FABR. PRÓPRIA;  ANO 2018. - EQP. 02009081. - LOC. IVINHEMA/MS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2.000,00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=HYPERLINK("https://leilaoonline.com.br/lote/detalhe/300107", "1952")</f>
      </c>
      <c r="B162" s="4" t="s">
        <f>=HYPERLINK("https://leilaoonline.com.br/lote/detalhe/300107", " PLANTADORA  DE CANA  1 LINHA; ANO 2013. - EQP.02009026. - LOC. IVINHEMA/MS")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=HYPERLINK("https://leilaoonline.com.br/lote/detalhe/300117", "1953")</f>
      </c>
      <c r="B163" s="4" t="s">
        <f>=HYPERLINK("https://leilaoonline.com.br/lote/detalhe/300117", " TRANSPLANTADORA DE CANA 2 LINHAS; ANO 2019. - EQP.02009169. - LOC. IVINHEMA/MS")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=HYPERLINK("https://leilaoonline.com.br/lote/detalhe/300113", "1954")</f>
      </c>
      <c r="B164" s="4" t="s">
        <f>=HYPERLINK("https://leilaoonline.com.br/lote/detalhe/300113", " DUPLO CANTERIZADOR HC; ANO 2020. - EQP.02009144. - LOC. IVINHEMA/MS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=HYPERLINK("https://leilaoonline.com.br/lote/detalhe/300105", "1955")</f>
      </c>
      <c r="B165" s="4" t="s">
        <f>=HYPERLINK("https://leilaoonline.com.br/lote/detalhe/300105", " ARADO DE ARRASTE AF 8/7 PM HD C/RODA IKEDA; ANO 2012. - EQP.02009074. - LOC. IVINHEMA/MS 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=HYPERLINK("https://leilaoonline.com.br/lote/detalhe/300099", "1956")</f>
      </c>
      <c r="B166" s="4" t="s">
        <f>=HYPERLINK("https://leilaoonline.com.br/lote/detalhe/300099", " PLANTADORA DE CANA PICADA DMB; ANO 2017.  EQP.02009046. - LOC. IVINHEMA/MS")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=HYPERLINK("https://leilaoonline.com.br/lote/detalhe/300101", "1957")</f>
      </c>
      <c r="B167" s="4" t="s">
        <f>=HYPERLINK("https://leilaoonline.com.br/lote/detalhe/300101", " PLANTADORA DE CANA PICADA DMB; ANO 2017.  EQP.02009044. - LOC. IVINHEMA/MS")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51.000,00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=HYPERLINK("https://leilaoonline.com.br/lote/detalhe/300004", "1958")</f>
      </c>
      <c r="B168" s="4" t="s">
        <f>=HYPERLINK("https://leilaoonline.com.br/lote/detalhe/300004", " CAMINHÃO VW/31.320 CNC 6X4; ANO 2008/2008; BRANCA. - EQP.02002062. - LOC.IVINHEMA/MS")</f>
      </c>
      <c r="C168" s="4" t="inlineStr">
        <is>
          <t>Não vendido</t>
        </is>
      </c>
      <c r="D168" s="4" t="inlineStr">
        <is>
          <t>53</t>
        </is>
      </c>
      <c r="E168" s="5" t="inlineStr">
        <is>
          <t>153.000,00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=HYPERLINK("https://leilaoonline.com.br/lote/detalhe/300151", "1959")</f>
      </c>
      <c r="B169" s="4" t="s">
        <f>=HYPERLINK("https://leilaoonline.com.br/lote/detalhe/300151", "PLANTADORA DE CANA PICADA DMB; ANO 2017. - EQP.02009048. - LOC. IVINHEMA/MS ")</f>
      </c>
      <c r="C169" s="4" t="inlineStr">
        <is>
          <t>Vendido</t>
        </is>
      </c>
      <c r="D169" s="4" t="inlineStr">
        <is>
          <t>35</t>
        </is>
      </c>
      <c r="E169" s="5" t="inlineStr">
        <is>
          <t>48.000,00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=HYPERLINK("https://leilaoonline.com.br/lote/detalhe/300022", "1960")</f>
      </c>
      <c r="B170" s="4" t="s">
        <f>=HYPERLINK("https://leilaoonline.com.br/lote/detalhe/300022", " CAMINHÃO VW/31.320 CNC 6X4; ANO 2008/2008; BRANCA. - EQP.02002066. - LOC.IVINHEMA/MS")</f>
      </c>
      <c r="C170" s="4" t="inlineStr">
        <is>
          <t>Vendido</t>
        </is>
      </c>
      <c r="D170" s="4" t="inlineStr">
        <is>
          <t>74</t>
        </is>
      </c>
      <c r="E170" s="5" t="inlineStr">
        <is>
          <t>185.000,00</t>
        </is>
      </c>
      <c r="F170" s="4" t="inlineStr">
        <is>
          <t>2000.00</t>
        </is>
      </c>
    </row>
    <row collapsed="false" customFormat="false" customHeight="false" hidden="false" ht="12.1" outlineLevel="0" r="171">
      <c r="A171" s="5" t="s">
        <f>=HYPERLINK("https://leilaoonline.com.br/lote/detalhe/300069", "1961")</f>
      </c>
      <c r="B171" s="4" t="s">
        <f>=HYPERLINK("https://leilaoonline.com.br/lote/detalhe/300069", " TRANSBORDO ANTONIOSI ATA 21500; ANO 2016. - EQP.02010365. -  LOC. IVINHEMA/MS")</f>
      </c>
      <c r="C171" s="4" t="inlineStr">
        <is>
          <t>Vendido</t>
        </is>
      </c>
      <c r="D171" s="4" t="inlineStr">
        <is>
          <t>9</t>
        </is>
      </c>
      <c r="E171" s="5" t="inlineStr">
        <is>
          <t>38.000,00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=HYPERLINK("https://leilaoonline.com.br/lote/detalhe/300112", "1963")</f>
      </c>
      <c r="B172" s="4" t="s">
        <f>=HYPERLINK("https://leilaoonline.com.br/lote/detalhe/300112", " PLANTADORA DE CANA 4 LINHAS PBDG-04; ANO 2019. - EQP.02009126. - LOC. IVINHEMA/MS")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=HYPERLINK("https://leilaoonline.com.br/lote/detalhe/300102", "1964")</f>
      </c>
      <c r="B173" s="4" t="s">
        <f>=HYPERLINK("https://leilaoonline.com.br/lote/detalhe/300102", " REB/RANDON SR CT; ANO 2012/2013; AMARELA. - EQP.02010613. - LOC. IVINHEMA/MS")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70.000,00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=HYPERLINK("https://leilaoonline.com.br/lote/detalhe/299987", "1965")</f>
      </c>
      <c r="B174" s="4" t="s">
        <f>=HYPERLINK("https://leilaoonline.com.br/lote/detalhe/299987", " CAMINHÃO M.BENZ/ATRON 2729 6X4; ANO 2013/2013; BRANCA. - EQP.02002152. - LOC.IVINHEMA/MS")</f>
      </c>
      <c r="C174" s="4" t="inlineStr">
        <is>
          <t>Vendido</t>
        </is>
      </c>
      <c r="D174" s="4" t="inlineStr">
        <is>
          <t>97</t>
        </is>
      </c>
      <c r="E174" s="5" t="inlineStr">
        <is>
          <t>217.000,00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=HYPERLINK("https://leilaoonline.com.br/lote/detalhe/300114", "35989")</f>
      </c>
      <c r="B175" s="4" t="s">
        <f>=HYPERLINK("https://leilaoonline.com.br/lote/detalhe/300114", " HONDA/NXR150 BROS KS; ANO 2007/2007; BRANCA. - EQP.02001012. - LOC. IVINHEMA/MS")</f>
      </c>
      <c r="C175" s="4" t="inlineStr">
        <is>
          <t>Vendido</t>
        </is>
      </c>
      <c r="D175" s="4" t="inlineStr">
        <is>
          <t>10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=HYPERLINK("https://leilaoonline.com.br/lote/detalhe/301739", "35990")</f>
      </c>
      <c r="B176" s="4" t="s">
        <f>=HYPERLINK("https://leilaoonline.com.br/lote/detalhe/301739", "APROX. 35 RECEPTORES GNSS STARFIRE 3000. - (VEJA DESCRITIVO DE ITENS) - LOC. IVINHEMA/MS")</f>
      </c>
      <c r="C176" s="4" t="inlineStr">
        <is>
          <t>Não vendido</t>
        </is>
      </c>
      <c r="D176" s="4" t="inlineStr">
        <is>
          <t>10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=HYPERLINK("https://leilaoonline.com.br/lote/detalhe/301743", "35991")</f>
      </c>
      <c r="B177" s="4" t="s">
        <f>=HYPERLINK("https://leilaoonline.com.br/lote/detalhe/301743", "APROX. 07 TEE JET MATRIZ PRO 570 GS. - ( VEJA DESCRITIVO DE ITENS ). - LOC. IVINHEMA/MS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=HYPERLINK("https://leilaoonline.com.br/lote/detalhe/301740", "35992")</f>
      </c>
      <c r="B178" s="4" t="s">
        <f>=HYPERLINK("https://leilaoonline.com.br/lote/detalhe/301740", "APROX. 17 MONITORES TRIMBLE FM1000 FMX. - (VEJA DESCRITIVO DE ITENS)  LOC. IVINHEMA/MS ")</f>
      </c>
      <c r="C178" s="4" t="inlineStr">
        <is>
          <t>Não vendido</t>
        </is>
      </c>
      <c r="D178" s="4" t="inlineStr">
        <is>
          <t>14</t>
        </is>
      </c>
      <c r="E178" s="5" t="inlineStr">
        <is>
          <t>23.000,00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=HYPERLINK("https://leilaoonline.com.br/lote/detalhe/301741", "35993")</f>
      </c>
      <c r="B179" s="4" t="s">
        <f>=HYPERLINK("https://leilaoonline.com.br/lote/detalhe/301741", "APROX. 14 MONITORES CFX 750. - ( VEJA DESCRITIVO DE ITENS) - LOC. IVINHEMA/MS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=HYPERLINK("https://leilaoonline.com.br/lote/detalhe/301742", "35994")</f>
      </c>
      <c r="B180" s="4" t="s">
        <f>=HYPERLINK("https://leilaoonline.com.br/lote/detalhe/301742", "APROX. 32 MONITORES GREEN STAR 3 2630. - (VEJA DESCRITIVO DE ITENS) - LOC. IVINHEMA/MS")</f>
      </c>
      <c r="C180" s="4" t="inlineStr">
        <is>
          <t>Não vendido</t>
        </is>
      </c>
      <c r="D180" s="4" t="inlineStr">
        <is>
          <t>28</t>
        </is>
      </c>
      <c r="E180" s="5" t="inlineStr">
        <is>
          <t>52.000,00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=HYPERLINK("https://leilaoonline.com.br/lote/detalhe/303388", "35995")</f>
      </c>
      <c r="B181" s="4" t="s">
        <f>=HYPERLINK("https://leilaoonline.com.br/lote/detalhe/303388", "COLHEDORA JD CH570; ANO 2016. - EQ.02004128. - LOC. IVINHEMA/MS")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207.000,00</t>
        </is>
      </c>
      <c r="F18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2026-04-19T07:13:06.00Z</dcterms:created>
  <dc:creator>Tellks Tecnologia</dc:creator>
  <cp:revision>0</cp:revision>
</cp:coreProperties>
</file>