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416B - 22 CAMINHÕES - TRATORES - PRANCHA - REBOQUES - MOTORES -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=HYPERLINK("https://leilaoonline.com.br/lote/detalhe/251170", "10058")</f>
      </c>
      <c r="B11" s="4" t="s">
        <f>=HYPERLINK("https://leilaoonline.com.br/lote/detalhe/251170", "GM S10 ADVANTAGE S; ANO 2011/2011; BRANCO; ÁLCOOL/GASOLINA. - FR9006002. - LOC. RIO BRILHANTE")</f>
      </c>
      <c r="C11" s="4" t="inlineStr">
        <is>
          <t>Vendido</t>
        </is>
      </c>
      <c r="D11" s="4" t="inlineStr">
        <is>
          <t>35</t>
        </is>
      </c>
      <c r="E11" s="5" t="inlineStr">
        <is>
          <t>27.500,00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=HYPERLINK("https://leilaoonline.com.br/lote/detalhe/251208", "10084")</f>
      </c>
      <c r="B12" s="4" t="s">
        <f>=HYPERLINK("https://leilaoonline.com.br/lote/detalhe/251208", "TRATOR CASE MX 260; ANO 2017. - FR50958. - LOC. DIAMANTE")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87.000,00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=HYPERLINK("https://leilaoonline.com.br/lote/detalhe/252562", "10108")</f>
      </c>
      <c r="B13" s="4" t="s">
        <f>=HYPERLINK("https://leilaoonline.com.br/lote/detalhe/252562", "TRANSBORDO CIVEMASA TAC 10500; ANO 2010. - FR13003084. - LOC. CONTINENTAL")</f>
      </c>
      <c r="C13" s="4" t="inlineStr">
        <is>
          <t>Vendido</t>
        </is>
      </c>
      <c r="D13" s="4" t="inlineStr">
        <is>
          <t>2</t>
        </is>
      </c>
      <c r="E13" s="5" t="inlineStr">
        <is>
          <t>11.000,00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=HYPERLINK("https://leilaoonline.com.br/lote/detalhe/252564", "10110")</f>
      </c>
      <c r="B14" s="4" t="s">
        <f>=HYPERLINK("https://leilaoonline.com.br/lote/detalhe/252564", "TRANSBORDO CIVEMASA TAC 10500; ANO 2007. - FR7003005. - LOC. CONTINENTAL")</f>
      </c>
      <c r="C14" s="4" t="inlineStr">
        <is>
          <t>Vendido</t>
        </is>
      </c>
      <c r="D14" s="4" t="inlineStr">
        <is>
          <t>2</t>
        </is>
      </c>
      <c r="E14" s="5" t="inlineStr">
        <is>
          <t>11.000,00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=HYPERLINK("https://leilaoonline.com.br/lote/detalhe/252565", "10112")</f>
      </c>
      <c r="B15" s="4" t="s">
        <f>=HYPERLINK("https://leilaoonline.com.br/lote/detalhe/252565", "TRANSBORDO CIVEMASA TAC 13000; ANO 2008. - FR9004014. - LOC. CONTINENTAL")</f>
      </c>
      <c r="C15" s="4" t="inlineStr">
        <is>
          <t>Vendido</t>
        </is>
      </c>
      <c r="D15" s="4" t="inlineStr">
        <is>
          <t>5</t>
        </is>
      </c>
      <c r="E15" s="5" t="inlineStr">
        <is>
          <t>14.000,00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=HYPERLINK("https://leilaoonline.com.br/lote/detalhe/252563", "10113")</f>
      </c>
      <c r="B16" s="4" t="s">
        <f>=HYPERLINK("https://leilaoonline.com.br/lote/detalhe/252563", "TRANSBORDO CIVEMASA TAC 10500; ANO 2010. - FR13003080. - LOC. CONTINENTAL")</f>
      </c>
      <c r="C16" s="4" t="inlineStr">
        <is>
          <t>Vendido</t>
        </is>
      </c>
      <c r="D16" s="4" t="inlineStr">
        <is>
          <t>2</t>
        </is>
      </c>
      <c r="E16" s="5" t="inlineStr">
        <is>
          <t>11.000,00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=HYPERLINK("https://leilaoonline.com.br/lote/detalhe/252566", "10117")</f>
      </c>
      <c r="B17" s="4" t="s">
        <f>=HYPERLINK("https://leilaoonline.com.br/lote/detalhe/252566", "TRANSBORDO CIVEMASA TAC 13000; ANO 2008. - FR9004048. - LOC. CONTINENTAL")</f>
      </c>
      <c r="C17" s="4" t="inlineStr">
        <is>
          <t>Vendido</t>
        </is>
      </c>
      <c r="D17" s="4" t="inlineStr">
        <is>
          <t>3</t>
        </is>
      </c>
      <c r="E17" s="5" t="inlineStr">
        <is>
          <t>12.000,00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=HYPERLINK("https://leilaoonline.com.br/lote/detalhe/251207", "10134")</f>
      </c>
      <c r="B18" s="4" t="s">
        <f>=HYPERLINK("https://leilaoonline.com.br/lote/detalhe/251207", "CAMINHÃO MERCEDES BENZ AXOR 3344S 6X4; ANO 2014/2014; BRANCO. - FR362070. - LOC. ZANIN")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47.000,00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=HYPERLINK("https://leilaoonline.com.br/lote/detalhe/252375", "10141")</f>
      </c>
      <c r="B19" s="4" t="s">
        <f>=HYPERLINK("https://leilaoonline.com.br/lote/detalhe/252375", "SEMI REBOQUE AREA DE VIVENCIA SOUFER CFE 2E; ANO 2012/2012; CINZA. - FR139423. - LOC. SERRA")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10.000,00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=HYPERLINK("https://leilaoonline.com.br/lote/detalhe/251167", "10147")</f>
      </c>
      <c r="B20" s="4" t="s">
        <f>=HYPERLINK("https://leilaoonline.com.br/lote/detalhe/251167", "PLANTADORA ANTONIOSI DT1102. - ANO 2018 - FR20898. - LOC. SERRA")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=HYPERLINK("https://leilaoonline.com.br/lote/detalhe/252278", "10157")</f>
      </c>
      <c r="B21" s="4" t="s">
        <f>=HYPERLINK("https://leilaoonline.com.br/lote/detalhe/252278", "TRANSBORDO ANTONIOSI ATA 10500; ANO 2010. - FR123792. - LOC. BONFIM")</f>
      </c>
      <c r="C21" s="4" t="inlineStr">
        <is>
          <t>Vendido</t>
        </is>
      </c>
      <c r="D21" s="4" t="inlineStr">
        <is>
          <t>6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=HYPERLINK("https://leilaoonline.com.br/lote/detalhe/252279", "10158")</f>
      </c>
      <c r="B22" s="4" t="s">
        <f>=HYPERLINK("https://leilaoonline.com.br/lote/detalhe/252279", "TRANSBORDO ANTONIOSI ATA 10500; ANO 2010. - FR123810. - LOC. BONFIM")</f>
      </c>
      <c r="C22" s="4" t="inlineStr">
        <is>
          <t>Vendido</t>
        </is>
      </c>
      <c r="D22" s="4" t="inlineStr">
        <is>
          <t>5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=HYPERLINK("https://leilaoonline.com.br/lote/detalhe/252280", "10159")</f>
      </c>
      <c r="B23" s="4" t="s">
        <f>=HYPERLINK("https://leilaoonline.com.br/lote/detalhe/252280", "TRANSBORDO ANTONIOSI ATA 10500; ANO 2010. - FR123788. - LOC. BONFIM")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11.000,00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=HYPERLINK("https://leilaoonline.com.br/lote/detalhe/252357", "10225")</f>
      </c>
      <c r="B24" s="4" t="s">
        <f>=HYPERLINK("https://leilaoonline.com.br/lote/detalhe/252357", " APROX. 145 SUCATAS DE IBCS. - S/FR. - LOC. LAGOA DA PRATA")</f>
      </c>
      <c r="C24" s="4" t="inlineStr">
        <is>
          <t>Não vendido</t>
        </is>
      </c>
      <c r="D24" s="4" t="inlineStr">
        <is>
          <t>37</t>
        </is>
      </c>
      <c r="E24" s="5" t="inlineStr">
        <is>
          <t>4.600,00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=HYPERLINK("https://leilaoonline.com.br/lote/detalhe/251185", "10228")</f>
      </c>
      <c r="B25" s="4" t="s">
        <f>=HYPERLINK("https://leilaoonline.com.br/lote/detalhe/251185", "MOTOR EST. BRANCO BD-10.0 - SEM O TRAFO. - FR513181. - LOC. LAGOA DA PRATA")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=HYPERLINK("https://leilaoonline.com.br/lote/detalhe/252352", "10230")</f>
      </c>
      <c r="B26" s="4" t="s">
        <f>=HYPERLINK("https://leilaoonline.com.br/lote/detalhe/252352", "MOTO BOMBA; ANO 2005. - FR8005035. - LOC. LAGOA DA PRATA")</f>
      </c>
      <c r="C26" s="4" t="inlineStr">
        <is>
          <t>Vendido</t>
        </is>
      </c>
      <c r="D26" s="4" t="inlineStr">
        <is>
          <t>40</t>
        </is>
      </c>
      <c r="E26" s="5" t="inlineStr">
        <is>
          <t>26.500,00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=HYPERLINK("https://leilaoonline.com.br/lote/detalhe/252379", "10231")</f>
      </c>
      <c r="B27" s="4" t="s">
        <f>=HYPERLINK("https://leilaoonline.com.br/lote/detalhe/252379", "MOTOR SETTIMO TUBO; EST.BRANCO BD-10.0 S/TRAFO. - FR513176. - LOC. LAGOA DA PRATA")</f>
      </c>
      <c r="C27" s="4" t="inlineStr">
        <is>
          <t>Vendido</t>
        </is>
      </c>
      <c r="D27" s="4" t="inlineStr">
        <is>
          <t>1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=HYPERLINK("https://leilaoonline.com.br/lote/detalhe/251184", "10233")</f>
      </c>
      <c r="B28" s="4" t="s">
        <f>=HYPERLINK("https://leilaoonline.com.br/lote/detalhe/251184", "HIDROROL METALMAG; ANO 2007. (ROLÃO) - FR513092. - LOC. LAGOA DA PRATA")</f>
      </c>
      <c r="C28" s="4" t="inlineStr">
        <is>
          <t>Vendido</t>
        </is>
      </c>
      <c r="D28" s="4" t="inlineStr">
        <is>
          <t>3</t>
        </is>
      </c>
      <c r="E28" s="5" t="inlineStr">
        <is>
          <t>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=HYPERLINK("https://leilaoonline.com.br/lote/detalhe/252362", "10235")</f>
      </c>
      <c r="B29" s="4" t="s">
        <f>=HYPERLINK("https://leilaoonline.com.br/lote/detalhe/252362", " APROX. 29 BOMBAS DE HERBICIDA INOX. - S/FR. - LOC. LAGOA DA PRATA")</f>
      </c>
      <c r="C29" s="4" t="inlineStr">
        <is>
          <t>Vendido</t>
        </is>
      </c>
      <c r="D29" s="4" t="inlineStr">
        <is>
          <t>8</t>
        </is>
      </c>
      <c r="E29" s="5" t="inlineStr">
        <is>
          <t>1.700,00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=HYPERLINK("https://leilaoonline.com.br/lote/detalhe/252349", "10243")</f>
      </c>
      <c r="B30" s="4" t="s">
        <f>=HYPERLINK("https://leilaoonline.com.br/lote/detalhe/252349", "QUADRICICLO POLARIS 570; ANO 2019. - FR11006025. - LOC. LAGOA DA PRATA")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=HYPERLINK("https://leilaoonline.com.br/lote/detalhe/251169", "10250")</f>
      </c>
      <c r="B31" s="4" t="s">
        <f>=HYPERLINK("https://leilaoonline.com.br/lote/detalhe/251169", "CARRETA PARA TRANSPORTE DE TUBOS. - FR8004001. - LOC. LAGOA DA PRATA")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=HYPERLINK("https://leilaoonline.com.br/lote/detalhe/251204", "10275")</f>
      </c>
      <c r="B32" s="4" t="s">
        <f>=HYPERLINK("https://leilaoonline.com.br/lote/detalhe/251204", "MANCAIS PARA REDUTOR. - PV:4700354.1. - LOC. UNIVALEM ")</f>
      </c>
      <c r="C32" s="4" t="inlineStr">
        <is>
          <t>Vendido</t>
        </is>
      </c>
      <c r="D32" s="4" t="inlineStr">
        <is>
          <t>2</t>
        </is>
      </c>
      <c r="E32" s="5" t="inlineStr">
        <is>
          <t>1.100,00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=HYPERLINK("https://leilaoonline.com.br/lote/detalhe/251209", "10288")</f>
      </c>
      <c r="B33" s="4" t="s">
        <f>=HYPERLINK("https://leilaoonline.com.br/lote/detalhe/251209", "SULCADOR. - FR74021. - LOC. DIAMANTE ")</f>
      </c>
      <c r="C33" s="4" t="inlineStr">
        <is>
          <t>Vendido</t>
        </is>
      </c>
      <c r="D33" s="4" t="inlineStr">
        <is>
          <t>10</t>
        </is>
      </c>
      <c r="E33" s="5" t="inlineStr">
        <is>
          <t>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=HYPERLINK("https://leilaoonline.com.br/lote/detalhe/252307", "10348")</f>
      </c>
      <c r="B34" s="4" t="s">
        <f>=HYPERLINK("https://leilaoonline.com.br/lote/detalhe/252307", "CARRINHO DE PONTE ROLANTE BAUMA; ANO 2014. - S/FR. - LOC. COSTA PINTO")</f>
      </c>
      <c r="C34" s="4" t="inlineStr">
        <is>
          <t>Vendido</t>
        </is>
      </c>
      <c r="D34" s="4" t="inlineStr">
        <is>
          <t>58</t>
        </is>
      </c>
      <c r="E34" s="5" t="inlineStr">
        <is>
          <t>6.300,00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=HYPERLINK("https://leilaoonline.com.br/lote/detalhe/252305", "10349")</f>
      </c>
      <c r="B35" s="4" t="s">
        <f>=HYPERLINK("https://leilaoonline.com.br/lote/detalhe/252305", "SECADOR DE AR INGERSOLL. - PAT.328337/PAT.328360/PAT.328003. - LOC. COSTA PINTO")</f>
      </c>
      <c r="C35" s="4" t="inlineStr">
        <is>
          <t>Vendido</t>
        </is>
      </c>
      <c r="D35" s="4" t="inlineStr">
        <is>
          <t>3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=HYPERLINK("https://leilaoonline.com.br/lote/detalhe/252315", "10350")</f>
      </c>
      <c r="B36" s="4" t="s">
        <f>=HYPERLINK("https://leilaoonline.com.br/lote/detalhe/252315", "SECADOR DE AR INGERSOLL. - PAT.242182. - LOC. COSTA PINTO")</f>
      </c>
      <c r="C36" s="4" t="inlineStr">
        <is>
          <t>Vendido</t>
        </is>
      </c>
      <c r="D36" s="4" t="inlineStr">
        <is>
          <t>5</t>
        </is>
      </c>
      <c r="E36" s="5" t="inlineStr">
        <is>
          <t>1.400,00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=HYPERLINK("https://leilaoonline.com.br/lote/detalhe/252326", "10352")</f>
      </c>
      <c r="B37" s="4" t="s">
        <f>=HYPERLINK("https://leilaoonline.com.br/lote/detalhe/252326", "PONTE ROLANTE WHITING. - S/FR. - LOC. COSTA PINTO")</f>
      </c>
      <c r="C37" s="4" t="inlineStr">
        <is>
          <t>Vendido</t>
        </is>
      </c>
      <c r="D37" s="4" t="inlineStr">
        <is>
          <t>134</t>
        </is>
      </c>
      <c r="E37" s="5" t="inlineStr">
        <is>
          <t>38.050,00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=HYPERLINK("https://leilaoonline.com.br/lote/detalhe/252367", "10353")</f>
      </c>
      <c r="B38" s="4" t="s">
        <f>=HYPERLINK("https://leilaoonline.com.br/lote/detalhe/252367", "SEMI REBOQUE RANDONSP SRBS IN; ANO 2010/2010; AZUL; COM DOLLY GUERRA; ANO 2009. - FR22562/FR88563. - LOC. COSTA PINTO")</f>
      </c>
      <c r="C38" s="4" t="inlineStr">
        <is>
          <t>Vendido</t>
        </is>
      </c>
      <c r="D38" s="4" t="inlineStr">
        <is>
          <t>48</t>
        </is>
      </c>
      <c r="E38" s="5" t="inlineStr">
        <is>
          <t>74.000,00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=HYPERLINK("https://leilaoonline.com.br/lote/detalhe/252323", "10355")</f>
      </c>
      <c r="B39" s="4" t="s">
        <f>=HYPERLINK("https://leilaoonline.com.br/lote/detalhe/252323", "SEMI REBOQUE RANDONSP SRBS IN; ANO 2010/2010; AZUL; COM DOLLY USICAMP; ANO 2008. - FR66161/FR56883. - LOC. COSTA PINTO")</f>
      </c>
      <c r="C39" s="4" t="inlineStr">
        <is>
          <t>Vendido</t>
        </is>
      </c>
      <c r="D39" s="4" t="inlineStr">
        <is>
          <t>60</t>
        </is>
      </c>
      <c r="E39" s="5" t="inlineStr">
        <is>
          <t>75.000,00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=HYPERLINK("https://leilaoonline.com.br/lote/detalhe/252365", "10356")</f>
      </c>
      <c r="B40" s="4" t="s">
        <f>=HYPERLINK("https://leilaoonline.com.br/lote/detalhe/252365", "REBOQUE RANDONSP RQ CA; ANO 2013/2014; CINZA. - FR36007. - LOC. COSTA PINTO ")</f>
      </c>
      <c r="C40" s="4" t="inlineStr">
        <is>
          <t>Não vendido</t>
        </is>
      </c>
      <c r="D40" s="4" t="inlineStr">
        <is>
          <t>14</t>
        </is>
      </c>
      <c r="E40" s="5" t="inlineStr">
        <is>
          <t>71.000,00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=HYPERLINK("https://leilaoonline.com.br/lote/detalhe/252361", "10359")</f>
      </c>
      <c r="B41" s="4" t="s">
        <f>=HYPERLINK("https://leilaoonline.com.br/lote/detalhe/252361", "SEMI REBOQUE RANDONSP SRCA CA; ANO 2012/2012; CINZA. - FR66219. - LOC. COSTA PINTO")</f>
      </c>
      <c r="C41" s="4" t="inlineStr">
        <is>
          <t>Não vendido</t>
        </is>
      </c>
      <c r="D41" s="4" t="inlineStr">
        <is>
          <t>31</t>
        </is>
      </c>
      <c r="E41" s="5" t="inlineStr">
        <is>
          <t>59.000,00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=HYPERLINK("https://leilaoonline.com.br/lote/detalhe/252325", "10362")</f>
      </c>
      <c r="B42" s="4" t="s">
        <f>=HYPERLINK("https://leilaoonline.com.br/lote/detalhe/252325", "ENLEIRADEIRA. - FR140000. - LOC. RAFARD")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2.100,00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=HYPERLINK("https://leilaoonline.com.br/lote/detalhe/252309", "10363")</f>
      </c>
      <c r="B43" s="4" t="s">
        <f>=HYPERLINK("https://leilaoonline.com.br/lote/detalhe/252309", "PONTE ROLANTE SANTIN 7X2. - S/FR. - LOC. RAFARD")</f>
      </c>
      <c r="C43" s="4" t="inlineStr">
        <is>
          <t>Vendido</t>
        </is>
      </c>
      <c r="D43" s="4" t="inlineStr">
        <is>
          <t>70</t>
        </is>
      </c>
      <c r="E43" s="5" t="inlineStr">
        <is>
          <t>48.500,00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=HYPERLINK("https://leilaoonline.com.br/lote/detalhe/252324", "10364")</f>
      </c>
      <c r="B44" s="4" t="s">
        <f>=HYPERLINK("https://leilaoonline.com.br/lote/detalhe/252324", "  6 CAÇAMBAS. - S/FR. - LOC. RAFARD ")</f>
      </c>
      <c r="C44" s="4" t="inlineStr">
        <is>
          <t>Vendido</t>
        </is>
      </c>
      <c r="D44" s="4" t="inlineStr">
        <is>
          <t>48</t>
        </is>
      </c>
      <c r="E44" s="5" t="inlineStr">
        <is>
          <t>13.900,00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=HYPERLINK("https://leilaoonline.com.br/lote/detalhe/252312", "10367")</f>
      </c>
      <c r="B45" s="4" t="s">
        <f>=HYPERLINK("https://leilaoonline.com.br/lote/detalhe/252312", "TANQUE. - S/FR. - LOC. RAFARD")</f>
      </c>
      <c r="C45" s="4" t="inlineStr">
        <is>
          <t>Vendido</t>
        </is>
      </c>
      <c r="D45" s="4" t="inlineStr">
        <is>
          <t>21</t>
        </is>
      </c>
      <c r="E45" s="5" t="inlineStr">
        <is>
          <t>2.500,00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=HYPERLINK("https://leilaoonline.com.br/lote/detalhe/252300", "10368")</f>
      </c>
      <c r="B46" s="4" t="s">
        <f>=HYPERLINK("https://leilaoonline.com.br/lote/detalhe/252300", "CAIXA D'ÁGUA ALPINA. - S/FR. - LOC. RAFARD")</f>
      </c>
      <c r="C46" s="4" t="inlineStr">
        <is>
          <t>Vendido</t>
        </is>
      </c>
      <c r="D46" s="4" t="inlineStr">
        <is>
          <t>1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=HYPERLINK("https://leilaoonline.com.br/lote/detalhe/252366", "10369")</f>
      </c>
      <c r="B47" s="4" t="s">
        <f>=HYPERLINK("https://leilaoonline.com.br/lote/detalhe/252366", " 9 PAÍNEIS ELÉTRICOS. - PAT.209577/PAT.248531/PAT.209674/PAT.211494/PAT.209678/PAT.248230/PAT.248518/PAT.81418/PAT.209585. - LOC. RAFARD")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=HYPERLINK("https://leilaoonline.com.br/lote/detalhe/252358", "10370")</f>
      </c>
      <c r="B48" s="4" t="s">
        <f>=HYPERLINK("https://leilaoonline.com.br/lote/detalhe/252358", "APROX. 9 MESAS; 3 BALCÕES; 6 ARMÁRIOS. - S/FR. - LOC. RAFARD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=HYPERLINK("https://leilaoonline.com.br/lote/detalhe/252351", "10371")</f>
      </c>
      <c r="B49" s="4" t="s">
        <f>=HYPERLINK("https://leilaoonline.com.br/lote/detalhe/252351", "CAIXA D'ÁGUA DE FIBRA; 5000L. - S/FR. - LOC. RAFARD")</f>
      </c>
      <c r="C49" s="4" t="inlineStr">
        <is>
          <t>Vendido</t>
        </is>
      </c>
      <c r="D49" s="4" t="inlineStr">
        <is>
          <t>5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=HYPERLINK("https://leilaoonline.com.br/lote/detalhe/252359", "10372")</f>
      </c>
      <c r="B50" s="4" t="s">
        <f>=HYPERLINK("https://leilaoonline.com.br/lote/detalhe/252359", "GANCHO PONTE ROLANTE 20 TON. - PAT.249432. - LOC. RAFARD")</f>
      </c>
      <c r="C50" s="4" t="inlineStr">
        <is>
          <t>Vendido</t>
        </is>
      </c>
      <c r="D50" s="4" t="inlineStr">
        <is>
          <t>28</t>
        </is>
      </c>
      <c r="E50" s="5" t="inlineStr">
        <is>
          <t>3.200,00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=HYPERLINK("https://leilaoonline.com.br/lote/detalhe/252360", "10373")</f>
      </c>
      <c r="B51" s="4" t="s">
        <f>=HYPERLINK("https://leilaoonline.com.br/lote/detalhe/252360", "APROX. 60 MOTORES E SUCATA ELÉTRICA. - S/FR. - LOC. RAFARD")</f>
      </c>
      <c r="C51" s="4" t="inlineStr">
        <is>
          <t>Vendido</t>
        </is>
      </c>
      <c r="D51" s="4" t="inlineStr">
        <is>
          <t>34</t>
        </is>
      </c>
      <c r="E51" s="5" t="inlineStr">
        <is>
          <t>17.100,00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=HYPERLINK("https://leilaoonline.com.br/lote/detalhe/252363", "10374")</f>
      </c>
      <c r="B52" s="4" t="s">
        <f>=HYPERLINK("https://leilaoonline.com.br/lote/detalhe/252363", "TRANSFORMADOR TORRANI UNIÃO. - PAT.266370. - LOC. RAFARD")</f>
      </c>
      <c r="C52" s="4" t="inlineStr">
        <is>
          <t>Vendido</t>
        </is>
      </c>
      <c r="D52" s="4" t="inlineStr">
        <is>
          <t>5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=HYPERLINK("https://leilaoonline.com.br/lote/detalhe/252355", "10375")</f>
      </c>
      <c r="B53" s="4" t="s">
        <f>=HYPERLINK("https://leilaoonline.com.br/lote/detalhe/252355", "FOGÃO INDUSTRIAL GRSA 4 BOCAS. - S/FR. - LOC. RAFARD")</f>
      </c>
      <c r="C53" s="4" t="inlineStr">
        <is>
          <t>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=HYPERLINK("https://leilaoonline.com.br/lote/detalhe/252350", "10376")</f>
      </c>
      <c r="B54" s="4" t="s">
        <f>=HYPERLINK("https://leilaoonline.com.br/lote/detalhe/252350", "FOGÃO INDUSTRIAL 6 BOCAS. - S/FR. - LOC. RAFARD")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=HYPERLINK("https://leilaoonline.com.br/lote/detalhe/252354", "10377")</f>
      </c>
      <c r="B55" s="4" t="s">
        <f>=HYPERLINK("https://leilaoonline.com.br/lote/detalhe/252354", "CAMINHÃO MERCEDES BENZ L2213; ANO 1984/1984; BRANCO. - FR34059. - LOC. BOM RETIRO")</f>
      </c>
      <c r="C55" s="4" t="inlineStr">
        <is>
          <t>Vendido</t>
        </is>
      </c>
      <c r="D55" s="4" t="inlineStr">
        <is>
          <t>21</t>
        </is>
      </c>
      <c r="E55" s="5" t="inlineStr">
        <is>
          <t>30.200,00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=HYPERLINK("https://leilaoonline.com.br/lote/detalhe/252364", "10388")</f>
      </c>
      <c r="B56" s="4" t="s">
        <f>=HYPERLINK("https://leilaoonline.com.br/lote/detalhe/252364", "SUCATA DE IMPLEMENTOS AGRÍCOLAS . - S/FR. - LOC. BOM RETIRO")</f>
      </c>
      <c r="C56" s="4" t="inlineStr">
        <is>
          <t>Não vendido</t>
        </is>
      </c>
      <c r="D56" s="4" t="inlineStr">
        <is>
          <t>11</t>
        </is>
      </c>
      <c r="E56" s="5" t="inlineStr">
        <is>
          <t>2.200,00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=HYPERLINK("https://leilaoonline.com.br/lote/detalhe/252321", "10389")</f>
      </c>
      <c r="B57" s="4" t="s">
        <f>=HYPERLINK("https://leilaoonline.com.br/lote/detalhe/252321", "CARROCERIA TRANSBORDO CAIXOTE DUPLO ANTONIOSI ATA 12000 SC; ANO 2014. - FR67353. - LOC. BOM RETIRO")</f>
      </c>
      <c r="C57" s="4" t="inlineStr">
        <is>
          <t>Não vendido</t>
        </is>
      </c>
      <c r="D57" s="4" t="inlineStr">
        <is>
          <t>27</t>
        </is>
      </c>
      <c r="E57" s="5" t="inlineStr">
        <is>
          <t>36.000,00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=HYPERLINK("https://leilaoonline.com.br/lote/detalhe/251163", "10521")</f>
      </c>
      <c r="B58" s="4" t="s">
        <f>=HYPERLINK("https://leilaoonline.com.br/lote/detalhe/251163", "TRANSBORDO CIVEMASA TAC 13000; ANO 2008. - FR9004063. - LOC. PASSATEMPO")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=HYPERLINK("https://leilaoonline.com.br/lote/detalhe/251162", "10524")</f>
      </c>
      <c r="B59" s="4" t="s">
        <f>=HYPERLINK("https://leilaoonline.com.br/lote/detalhe/251162", "MOTO BOMBA MWM 6.12 TCA; ANO 2007. - FR9005018. - LOC. PASSATEMPO")</f>
      </c>
      <c r="C59" s="4" t="inlineStr">
        <is>
          <t>Não vendido</t>
        </is>
      </c>
      <c r="D59" s="4" t="inlineStr">
        <is>
          <t>24</t>
        </is>
      </c>
      <c r="E59" s="5" t="inlineStr">
        <is>
          <t>16.000,00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=HYPERLINK("https://leilaoonline.com.br/lote/detalhe/252380", "10609")</f>
      </c>
      <c r="B60" s="4" t="s">
        <f>=HYPERLINK("https://leilaoonline.com.br/lote/detalhe/252380", "CAMINHÃO VOLKSWAGEN 26.220 EURO3 WORKER; ANO 2010/2010; BRANCO. (CARROCERIA TRANSBORDO ANTONIOSI ATA 12000SC.) - FR96634/FR98665. - LOC. GASA")</f>
      </c>
      <c r="C60" s="4" t="inlineStr">
        <is>
          <t>Vendido</t>
        </is>
      </c>
      <c r="D60" s="4" t="inlineStr">
        <is>
          <t>74</t>
        </is>
      </c>
      <c r="E60" s="5" t="inlineStr">
        <is>
          <t>139.000,00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=HYPERLINK("https://leilaoonline.com.br/lote/detalhe/251982", "10611")</f>
      </c>
      <c r="B61" s="4" t="s">
        <f>=HYPERLINK("https://leilaoonline.com.br/lote/detalhe/251982", "SULCADOR DMB. - FR57230. - LOC. PARAÍSO")</f>
      </c>
      <c r="C61" s="4" t="inlineStr">
        <is>
          <t>Não vendido</t>
        </is>
      </c>
      <c r="D61" s="4" t="inlineStr">
        <is>
          <t>46</t>
        </is>
      </c>
      <c r="E61" s="5" t="inlineStr">
        <is>
          <t>6.700,00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=HYPERLINK("https://leilaoonline.com.br/lote/detalhe/251975", "10612")</f>
      </c>
      <c r="B62" s="4" t="s">
        <f>=HYPERLINK("https://leilaoonline.com.br/lote/detalhe/251975", "SULCADOR DMB. - FR61804. - LOC. PARAÍSO")</f>
      </c>
      <c r="C62" s="4" t="inlineStr">
        <is>
          <t>Não vendido</t>
        </is>
      </c>
      <c r="D62" s="4" t="inlineStr">
        <is>
          <t>51</t>
        </is>
      </c>
      <c r="E62" s="5" t="inlineStr">
        <is>
          <t>6.600,00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=HYPERLINK("https://leilaoonline.com.br/lote/detalhe/251981", "10614")</f>
      </c>
      <c r="B63" s="4" t="s">
        <f>=HYPERLINK("https://leilaoonline.com.br/lote/detalhe/251981", "SUCATA - IMPLEMENTO AGRÍCOLA HERBICIDA/PULVERIZADOR 3 PARTES. - FR1316/FR1318. - LOC. PARAÍSO")</f>
      </c>
      <c r="C63" s="4" t="inlineStr">
        <is>
          <t>Vendido</t>
        </is>
      </c>
      <c r="D63" s="4" t="inlineStr">
        <is>
          <t>13</t>
        </is>
      </c>
      <c r="E63" s="5" t="inlineStr">
        <is>
          <t>2.400,00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=HYPERLINK("https://leilaoonline.com.br/lote/detalhe/251996", "10615")</f>
      </c>
      <c r="B64" s="4" t="s">
        <f>=HYPERLINK("https://leilaoonline.com.br/lote/detalhe/251996", " 2 COMPRESSORES E 1 EIXO. - S/FR. - LOC. PARAÍSO")</f>
      </c>
      <c r="C64" s="4" t="inlineStr">
        <is>
          <t>Vendido</t>
        </is>
      </c>
      <c r="D64" s="4" t="inlineStr">
        <is>
          <t>52</t>
        </is>
      </c>
      <c r="E64" s="5" t="inlineStr">
        <is>
          <t>5.700,00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=HYPERLINK("https://leilaoonline.com.br/lote/detalhe/251977", "10616")</f>
      </c>
      <c r="B65" s="4" t="s">
        <f>=HYPERLINK("https://leilaoonline.com.br/lote/detalhe/251977", " 3 SUCATAS DE CABINES DE COLHEDORA. - S/FR. - LOC. PARAÍSO")</f>
      </c>
      <c r="C65" s="4" t="inlineStr">
        <is>
          <t>Vendido</t>
        </is>
      </c>
      <c r="D65" s="4" t="inlineStr">
        <is>
          <t>18</t>
        </is>
      </c>
      <c r="E65" s="5" t="inlineStr">
        <is>
          <t>2.700,00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=HYPERLINK("https://leilaoonline.com.br/lote/detalhe/251979", "10617")</f>
      </c>
      <c r="B66" s="4" t="s">
        <f>=HYPERLINK("https://leilaoonline.com.br/lote/detalhe/251979", " 21 TRUCKS DE COLHEDORA. - S/FR. - LOC. PARAÍSO")</f>
      </c>
      <c r="C66" s="4" t="inlineStr">
        <is>
          <t>Vendido</t>
        </is>
      </c>
      <c r="D66" s="4" t="inlineStr">
        <is>
          <t>41</t>
        </is>
      </c>
      <c r="E66" s="5" t="inlineStr">
        <is>
          <t>10.100,00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=HYPERLINK("https://leilaoonline.com.br/lote/detalhe/251986", "10618")</f>
      </c>
      <c r="B67" s="4" t="s">
        <f>=HYPERLINK("https://leilaoonline.com.br/lote/detalhe/251986", " 5 ELEVADORES PARA COLHEDORA. - S/FR. - LOC. PARAÍSO")</f>
      </c>
      <c r="C67" s="4" t="inlineStr">
        <is>
          <t>Vendido</t>
        </is>
      </c>
      <c r="D67" s="4" t="inlineStr">
        <is>
          <t>91</t>
        </is>
      </c>
      <c r="E67" s="5" t="inlineStr">
        <is>
          <t>14.200,00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=HYPERLINK("https://leilaoonline.com.br/lote/detalhe/251976", "10619")</f>
      </c>
      <c r="B68" s="4" t="s">
        <f>=HYPERLINK("https://leilaoonline.com.br/lote/detalhe/251976", "COLHEDORA JOHN DEERE 3520; ANO 2010. - FR163629. - LOC. PARAÍSO")</f>
      </c>
      <c r="C68" s="4" t="inlineStr">
        <is>
          <t>Não vendido</t>
        </is>
      </c>
      <c r="D68" s="4" t="inlineStr">
        <is>
          <t>30</t>
        </is>
      </c>
      <c r="E68" s="5" t="inlineStr">
        <is>
          <t>44.000,00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=HYPERLINK("https://leilaoonline.com.br/lote/detalhe/251995", "10620")</f>
      </c>
      <c r="B69" s="4" t="s">
        <f>=HYPERLINK("https://leilaoonline.com.br/lote/detalhe/251995", "SUCATA DE COLHEDORA JOHN DEERE 3522. - FR128516. - LOC. PARAÍSO")</f>
      </c>
      <c r="C69" s="4" t="inlineStr">
        <is>
          <t>Não vendido</t>
        </is>
      </c>
      <c r="D69" s="4" t="inlineStr">
        <is>
          <t>36</t>
        </is>
      </c>
      <c r="E69" s="5" t="inlineStr">
        <is>
          <t>22.500,00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=HYPERLINK("https://leilaoonline.com.br/lote/detalhe/251990", "10621")</f>
      </c>
      <c r="B70" s="4" t="s">
        <f>=HYPERLINK("https://leilaoonline.com.br/lote/detalhe/251990", "ELIMINADOR DE SOQUEIRA AGROMATÃO. - FR426027. - LOC. SANTA CÂNDIDA")</f>
      </c>
      <c r="C70" s="4" t="inlineStr">
        <is>
          <t>Vendido</t>
        </is>
      </c>
      <c r="D70" s="4" t="inlineStr">
        <is>
          <t>24</t>
        </is>
      </c>
      <c r="E70" s="5" t="inlineStr">
        <is>
          <t>4.700,00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=HYPERLINK("https://leilaoonline.com.br/lote/detalhe/251989", "10622")</f>
      </c>
      <c r="B71" s="4" t="s">
        <f>=HYPERLINK("https://leilaoonline.com.br/lote/detalhe/251989", "ELIMINADOR DE SOQUEIRA AGROMATÃO. - FR103138. - LOC. SANTA CÂNDIDA")</f>
      </c>
      <c r="C71" s="4" t="inlineStr">
        <is>
          <t>Não vendido</t>
        </is>
      </c>
      <c r="D71" s="4" t="inlineStr">
        <is>
          <t>21</t>
        </is>
      </c>
      <c r="E71" s="5" t="inlineStr">
        <is>
          <t>3.900,00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=HYPERLINK("https://leilaoonline.com.br/lote/detalhe/251992", "10623")</f>
      </c>
      <c r="B72" s="4" t="s">
        <f>=HYPERLINK("https://leilaoonline.com.br/lote/detalhe/251992", "ESTRUTURA DE CULTIVADOR. - FR20063. - LOC. SANTA CÂNDIDA")</f>
      </c>
      <c r="C72" s="4" t="inlineStr">
        <is>
          <t>Vendido</t>
        </is>
      </c>
      <c r="D72" s="4" t="inlineStr">
        <is>
          <t>69</t>
        </is>
      </c>
      <c r="E72" s="5" t="inlineStr">
        <is>
          <t>11.900,00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=HYPERLINK("https://leilaoonline.com.br/lote/detalhe/251983", "10624")</f>
      </c>
      <c r="B73" s="4" t="s">
        <f>=HYPERLINK("https://leilaoonline.com.br/lote/detalhe/251983", "ESTRUTURA DE CULTIVADOR. - FR19955. - LOC. SANTA CÂNDIDA")</f>
      </c>
      <c r="C73" s="4" t="inlineStr">
        <is>
          <t>Vendido</t>
        </is>
      </c>
      <c r="D73" s="4" t="inlineStr">
        <is>
          <t>75</t>
        </is>
      </c>
      <c r="E73" s="5" t="inlineStr">
        <is>
          <t>12.500,00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=HYPERLINK("https://leilaoonline.com.br/lote/detalhe/251991", "10625")</f>
      </c>
      <c r="B74" s="4" t="s">
        <f>=HYPERLINK("https://leilaoonline.com.br/lote/detalhe/251991", " 4 CAPOTAS PARA VEÍCULO. - S/FR. - LOC. SANTA CÂNDIDA")</f>
      </c>
      <c r="C74" s="4" t="inlineStr">
        <is>
          <t>Vendido</t>
        </is>
      </c>
      <c r="D74" s="4" t="inlineStr">
        <is>
          <t>8</t>
        </is>
      </c>
      <c r="E74" s="5" t="inlineStr">
        <is>
          <t>1.200,00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=HYPERLINK("https://leilaoonline.com.br/lote/detalhe/251993", "10626")</f>
      </c>
      <c r="B75" s="4" t="s">
        <f>=HYPERLINK("https://leilaoonline.com.br/lote/detalhe/251993", "SUCATA DE SULCADOR; TANQUE C/ ESTRUTURA; CONTAINER. - FR103315. - LOC. SANTA CÂNDIDA")</f>
      </c>
      <c r="C75" s="4" t="inlineStr">
        <is>
          <t>Vendido</t>
        </is>
      </c>
      <c r="D75" s="4" t="inlineStr">
        <is>
          <t>12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=HYPERLINK("https://leilaoonline.com.br/lote/detalhe/251994", "10627")</f>
      </c>
      <c r="B76" s="4" t="s">
        <f>=HYPERLINK("https://leilaoonline.com.br/lote/detalhe/251994", "SUCATAS DE MÓVEIS E UTENSÍLIOS: 40 CADEIRAS; 4 BALCÕES; 7 MESAS; 5 ARMÁRIOS DE AÇO; 6 BEBEDOUROS; PORTA; JANELA; GELADEIRA; FREEZER; BALANÇA. - S/FR. - LOC. SANTA CÂNDIDA")</f>
      </c>
      <c r="C76" s="4" t="inlineStr">
        <is>
          <t>Vendido</t>
        </is>
      </c>
      <c r="D76" s="4" t="inlineStr">
        <is>
          <t>8</t>
        </is>
      </c>
      <c r="E76" s="5" t="inlineStr">
        <is>
          <t>1.900,00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=HYPERLINK("https://leilaoonline.com.br/lote/detalhe/251998", "10628")</f>
      </c>
      <c r="B77" s="4" t="s">
        <f>=HYPERLINK("https://leilaoonline.com.br/lote/detalhe/251998", "ESTRUTURA COM IMPLEMENTO E MOTOR ELÉTRICO WEG. - S/FR. - LOC. SANTA CÂNDIDA")</f>
      </c>
      <c r="C77" s="4" t="inlineStr">
        <is>
          <t>Vendido</t>
        </is>
      </c>
      <c r="D77" s="4" t="inlineStr">
        <is>
          <t>18</t>
        </is>
      </c>
      <c r="E77" s="5" t="inlineStr">
        <is>
          <t>3.300,00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=HYPERLINK("https://leilaoonline.com.br/lote/detalhe/251985", "10629")</f>
      </c>
      <c r="B78" s="4" t="s">
        <f>=HYPERLINK("https://leilaoonline.com.br/lote/detalhe/251985", "CARRETA COM TANQUE FIBRA. - FR600059. - LOC. SANTA CÂNDIDA")</f>
      </c>
      <c r="C78" s="4" t="inlineStr">
        <is>
          <t>Vendido</t>
        </is>
      </c>
      <c r="D78" s="4" t="inlineStr">
        <is>
          <t>9</t>
        </is>
      </c>
      <c r="E78" s="5" t="inlineStr">
        <is>
          <t>3.500,00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=HYPERLINK("https://leilaoonline.com.br/lote/detalhe/251988", "10630")</f>
      </c>
      <c r="B79" s="4" t="s">
        <f>=HYPERLINK("https://leilaoonline.com.br/lote/detalhe/251988", "CARRETA FABRICAÇÃO PRÓPRIA; SULCADOR; IMPLEMENTO. - FR619019/FR361231. - LOC. SANTA CÂNDIDA")</f>
      </c>
      <c r="C79" s="4" t="inlineStr">
        <is>
          <t>Não vendido</t>
        </is>
      </c>
      <c r="D79" s="4" t="inlineStr">
        <is>
          <t>11</t>
        </is>
      </c>
      <c r="E79" s="5" t="inlineStr">
        <is>
          <t>2.000,00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=HYPERLINK("https://leilaoonline.com.br/lote/detalhe/251997", "10631")</f>
      </c>
      <c r="B80" s="4" t="s">
        <f>=HYPERLINK("https://leilaoonline.com.br/lote/detalhe/251997", "CAMINHÃO 15.180 EURO3 WORKER; ANO 2010/2010; BRANCO; CARROCERIA COMBOIO. - FR119911/FR121795. - LOC. SANTA CÂNDIDA")</f>
      </c>
      <c r="C80" s="4" t="inlineStr">
        <is>
          <t>Vendido</t>
        </is>
      </c>
      <c r="D80" s="4" t="inlineStr">
        <is>
          <t>7</t>
        </is>
      </c>
      <c r="E80" s="5" t="inlineStr">
        <is>
          <t>36.000,00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=HYPERLINK("https://leilaoonline.com.br/lote/detalhe/251987", "10632")</f>
      </c>
      <c r="B81" s="4" t="s">
        <f>=HYPERLINK("https://leilaoonline.com.br/lote/detalhe/251987", "TRATOR VALTRA BM125. - ANO 2012 - FR19832. - LOC. SANTA CÂNDIDA")</f>
      </c>
      <c r="C81" s="4" t="inlineStr">
        <is>
          <t>Vendido</t>
        </is>
      </c>
      <c r="D81" s="4" t="inlineStr">
        <is>
          <t>58</t>
        </is>
      </c>
      <c r="E81" s="5" t="inlineStr">
        <is>
          <t>87.000,00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=HYPERLINK("https://leilaoonline.com.br/lote/detalhe/252003", "10633")</f>
      </c>
      <c r="B82" s="4" t="s">
        <f>=HYPERLINK("https://leilaoonline.com.br/lote/detalhe/252003", "TRATOR VALTRA BM100; ANO 2012. - FR19837. - LOC. SANTA CÂNDIDA")</f>
      </c>
      <c r="C82" s="4" t="inlineStr">
        <is>
          <t>Não vendido</t>
        </is>
      </c>
      <c r="D82" s="4" t="inlineStr">
        <is>
          <t>87</t>
        </is>
      </c>
      <c r="E82" s="5" t="inlineStr">
        <is>
          <t>124.000,00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=HYPERLINK("https://leilaoonline.com.br/lote/detalhe/251980", "10635")</f>
      </c>
      <c r="B83" s="4" t="s">
        <f>=HYPERLINK("https://leilaoonline.com.br/lote/detalhe/251980", "CARREGADEIRA MOTOCANA TRATOR NEW HOLLAND 6630; ANO 1998. - FR20893. - LOC. BARRA ")</f>
      </c>
      <c r="C83" s="4" t="inlineStr">
        <is>
          <t>Não vendido</t>
        </is>
      </c>
      <c r="D83" s="4" t="inlineStr">
        <is>
          <t>62</t>
        </is>
      </c>
      <c r="E83" s="5" t="inlineStr">
        <is>
          <t>76.000,00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=HYPERLINK("https://leilaoonline.com.br/lote/detalhe/251984", "10636")</f>
      </c>
      <c r="B84" s="4" t="s">
        <f>=HYPERLINK("https://leilaoonline.com.br/lote/detalhe/251984", "TRATOR VALTRA BH210; ANO 2014. - FR116523. - LOC. BARRA")</f>
      </c>
      <c r="C84" s="4" t="inlineStr">
        <is>
          <t>Não vendido</t>
        </is>
      </c>
      <c r="D84" s="4" t="inlineStr">
        <is>
          <t>162</t>
        </is>
      </c>
      <c r="E84" s="5" t="inlineStr">
        <is>
          <t>201.000,00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=HYPERLINK("https://leilaoonline.com.br/lote/detalhe/251978", "10637")</f>
      </c>
      <c r="B85" s="4" t="s">
        <f>=HYPERLINK("https://leilaoonline.com.br/lote/detalhe/251978", "MESA DE MOENDA 01 EM OPERAÇÃO. - S/FR. - LOC. BARRA")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17.000,00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=HYPERLINK("https://leilaoonline.com.br/lote/detalhe/251999", "10638")</f>
      </c>
      <c r="B86" s="4" t="s">
        <f>=HYPERLINK("https://leilaoonline.com.br/lote/detalhe/251999", "APROX. 40 TON. DE RODETES. (LANCE POR KG.) - S/FR. - LOC. BARRA")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56.000,00</t>
        </is>
      </c>
      <c r="F86" s="4" t="inlineStr">
        <is>
          <t>0.10</t>
        </is>
      </c>
    </row>
    <row collapsed="false" customFormat="false" customHeight="false" hidden="false" ht="12.1" outlineLevel="0" r="87">
      <c r="A87" s="5" t="s">
        <f>=HYPERLINK("https://leilaoonline.com.br/lote/detalhe/252000", "10639")</f>
      </c>
      <c r="B87" s="4" t="s">
        <f>=HYPERLINK("https://leilaoonline.com.br/lote/detalhe/252000", "TANQUE FIBRA/FERRO. - S/FR. - LOC. BARRA")</f>
      </c>
      <c r="C87" s="4" t="inlineStr">
        <is>
          <t>Vendido</t>
        </is>
      </c>
      <c r="D87" s="4" t="inlineStr">
        <is>
          <t>6</t>
        </is>
      </c>
      <c r="E87" s="5" t="inlineStr">
        <is>
          <t>1.300,00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=HYPERLINK("https://leilaoonline.com.br/lote/detalhe/252008", "10640")</f>
      </c>
      <c r="B88" s="4" t="s">
        <f>=HYPERLINK("https://leilaoonline.com.br/lote/detalhe/252008", "SUCATA DE EQUIPAMENTO SISTEMA ADIABÁTICO. - PAT.310790. - LOC. BARRA")</f>
      </c>
      <c r="C88" s="4" t="inlineStr">
        <is>
          <t>Vendido</t>
        </is>
      </c>
      <c r="D88" s="4" t="inlineStr">
        <is>
          <t>11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=HYPERLINK("https://leilaoonline.com.br/lote/detalhe/252015", "10641")</f>
      </c>
      <c r="B89" s="4" t="s">
        <f>=HYPERLINK("https://leilaoonline.com.br/lote/detalhe/252015", "TANQUE DE FIBRA. (APROX. 20.000LTS. -  MED. 4X3 M.) - S/FR. - LOC. BARRA")</f>
      </c>
      <c r="C89" s="4" t="inlineStr">
        <is>
          <t>Vendido</t>
        </is>
      </c>
      <c r="D89" s="4" t="inlineStr">
        <is>
          <t>28</t>
        </is>
      </c>
      <c r="E89" s="5" t="inlineStr">
        <is>
          <t>5.900,00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=HYPERLINK("https://leilaoonline.com.br/lote/detalhe/252006", "10642")</f>
      </c>
      <c r="B90" s="4" t="s">
        <f>=HYPERLINK("https://leilaoonline.com.br/lote/detalhe/252006", "GUINCHO HYSTER. (CANARINHO) - FR102905. - LOC. BARRA")</f>
      </c>
      <c r="C90" s="4" t="inlineStr">
        <is>
          <t>Vendido</t>
        </is>
      </c>
      <c r="D90" s="4" t="inlineStr">
        <is>
          <t>13</t>
        </is>
      </c>
      <c r="E90" s="5" t="inlineStr">
        <is>
          <t>22.000,00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=HYPERLINK("https://leilaoonline.com.br/lote/detalhe/252001", "10643")</f>
      </c>
      <c r="B91" s="4" t="s">
        <f>=HYPERLINK("https://leilaoonline.com.br/lote/detalhe/252001", "SUCATA DE CAMINHÃO VOLKSWAGEN 32.360 CRC 6X4; ANO 2020/2021; BRANCO. - S/FR. (VENDA SEM DIREITO A DOCUMENTAÇÃO.) - LOC. BARRA")</f>
      </c>
      <c r="C91" s="4" t="inlineStr">
        <is>
          <t>Vendido</t>
        </is>
      </c>
      <c r="D91" s="4" t="inlineStr">
        <is>
          <t>42</t>
        </is>
      </c>
      <c r="E91" s="5" t="inlineStr">
        <is>
          <t>51.000,00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=HYPERLINK("https://leilaoonline.com.br/lote/detalhe/252016", "10644")</f>
      </c>
      <c r="B92" s="4" t="s">
        <f>=HYPERLINK("https://leilaoonline.com.br/lote/detalhe/252016", "REBOQUE LENÇOIS RRTC; ANO 1995/1995; AZUL; COM HIDRO ROLL. - FR70515. - LOC. BARRA")</f>
      </c>
      <c r="C92" s="4" t="inlineStr">
        <is>
          <t>Vendido</t>
        </is>
      </c>
      <c r="D92" s="4" t="inlineStr">
        <is>
          <t>4</t>
        </is>
      </c>
      <c r="E92" s="5" t="inlineStr">
        <is>
          <t>18.000,00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=HYPERLINK("https://leilaoonline.com.br/lote/detalhe/252011", "10645")</f>
      </c>
      <c r="B93" s="4" t="s">
        <f>=HYPERLINK("https://leilaoonline.com.br/lote/detalhe/252011", "SEMI REBOQUE RANDONSP SRBS IN; ANO 2010/2010; AZUL; COM TANQUE DE FIBRA. - FR96574/FR98802. - LOC. BARRA")</f>
      </c>
      <c r="C93" s="4" t="inlineStr">
        <is>
          <t>Não vendido</t>
        </is>
      </c>
      <c r="D93" s="4" t="inlineStr">
        <is>
          <t>54</t>
        </is>
      </c>
      <c r="E93" s="5" t="inlineStr">
        <is>
          <t>78.000,00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=HYPERLINK("https://leilaoonline.com.br/lote/detalhe/252017", "10646")</f>
      </c>
      <c r="B94" s="4" t="s">
        <f>=HYPERLINK("https://leilaoonline.com.br/lote/detalhe/252017", "TRANSBORDO ANTONIOSI ATA 12000; ANO 2015. - FR102298. - LOC. BARRA")</f>
      </c>
      <c r="C94" s="4" t="inlineStr">
        <is>
          <t>Não vendido</t>
        </is>
      </c>
      <c r="D94" s="4" t="inlineStr">
        <is>
          <t>13</t>
        </is>
      </c>
      <c r="E94" s="5" t="inlineStr">
        <is>
          <t>22.000,00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=HYPERLINK("https://leilaoonline.com.br/lote/detalhe/252004", "10647")</f>
      </c>
      <c r="B95" s="4" t="s">
        <f>=HYPERLINK("https://leilaoonline.com.br/lote/detalhe/252004", "TRANSBORDO ANTONIOSI ATA 12000 12T - ANO 2010. - FR101993. - LOC. BARRA")</f>
      </c>
      <c r="C95" s="4" t="inlineStr">
        <is>
          <t>Não vendido</t>
        </is>
      </c>
      <c r="D95" s="4" t="inlineStr">
        <is>
          <t>9</t>
        </is>
      </c>
      <c r="E95" s="5" t="inlineStr">
        <is>
          <t>18.000,00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=HYPERLINK("https://leilaoonline.com.br/lote/detalhe/252005", "10648")</f>
      </c>
      <c r="B96" s="4" t="s">
        <f>=HYPERLINK("https://leilaoonline.com.br/lote/detalhe/252005", "TRANSBORDO ANTONIOSI ATA 12000; ANO 2012. - FR47072. - LOC. BARRA")</f>
      </c>
      <c r="C96" s="4" t="inlineStr">
        <is>
          <t>Não vendido</t>
        </is>
      </c>
      <c r="D96" s="4" t="inlineStr">
        <is>
          <t>9</t>
        </is>
      </c>
      <c r="E96" s="5" t="inlineStr">
        <is>
          <t>18.000,00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=HYPERLINK("https://leilaoonline.com.br/lote/detalhe/252014", "10649")</f>
      </c>
      <c r="B97" s="4" t="s">
        <f>=HYPERLINK("https://leilaoonline.com.br/lote/detalhe/252014", "TRANSBORDO ANTONIOSI ATA 10500; ANO 2010. - FR102037. - LOC. BARRA")</f>
      </c>
      <c r="C97" s="4" t="inlineStr">
        <is>
          <t>Não vendido</t>
        </is>
      </c>
      <c r="D97" s="4" t="inlineStr">
        <is>
          <t>8</t>
        </is>
      </c>
      <c r="E97" s="5" t="inlineStr">
        <is>
          <t>17.000,00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=HYPERLINK("https://leilaoonline.com.br/lote/detalhe/252002", "10650")</f>
      </c>
      <c r="B98" s="4" t="s">
        <f>=HYPERLINK("https://leilaoonline.com.br/lote/detalhe/252002", "TRANSBORDO ANTONIOSI ATA 12000; ANO 2012. - FR47057. - LOC. BARRA")</f>
      </c>
      <c r="C98" s="4" t="inlineStr">
        <is>
          <t>Não vendido</t>
        </is>
      </c>
      <c r="D98" s="4" t="inlineStr">
        <is>
          <t>8</t>
        </is>
      </c>
      <c r="E98" s="5" t="inlineStr">
        <is>
          <t>17.000,00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=HYPERLINK("https://leilaoonline.com.br/lote/detalhe/252007", "10651")</f>
      </c>
      <c r="B99" s="4" t="s">
        <f>=HYPERLINK("https://leilaoonline.com.br/lote/detalhe/252007", "TRANSBORDO ANTONIOSI ATA 12000; ANO 2012. - FR102062. - LOC. BARRA")</f>
      </c>
      <c r="C99" s="4" t="inlineStr">
        <is>
          <t>Não vendido</t>
        </is>
      </c>
      <c r="D99" s="4" t="inlineStr">
        <is>
          <t>11</t>
        </is>
      </c>
      <c r="E99" s="5" t="inlineStr">
        <is>
          <t>25.000,00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=HYPERLINK("https://leilaoonline.com.br/lote/detalhe/252010", "10652")</f>
      </c>
      <c r="B100" s="4" t="s">
        <f>=HYPERLINK("https://leilaoonline.com.br/lote/detalhe/252010", "TRANSBORDO ANTONIOSI ATA 10500; ANO 2010. - FR101998. - LOC. BARRA")</f>
      </c>
      <c r="C100" s="4" t="inlineStr">
        <is>
          <t>Vendido</t>
        </is>
      </c>
      <c r="D100" s="4" t="inlineStr">
        <is>
          <t>13</t>
        </is>
      </c>
      <c r="E100" s="5" t="inlineStr">
        <is>
          <t>27.000,00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=HYPERLINK("https://leilaoonline.com.br/lote/detalhe/252013", "10653")</f>
      </c>
      <c r="B101" s="4" t="s">
        <f>=HYPERLINK("https://leilaoonline.com.br/lote/detalhe/252013", "TRANSBORDO ANTONIOSI ATA 12000; ANO 2012. - FR70628. - LOC. BARRA")</f>
      </c>
      <c r="C101" s="4" t="inlineStr">
        <is>
          <t>Não vendido</t>
        </is>
      </c>
      <c r="D101" s="4" t="inlineStr">
        <is>
          <t>10</t>
        </is>
      </c>
      <c r="E101" s="5" t="inlineStr">
        <is>
          <t>19.500,00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=HYPERLINK("https://leilaoonline.com.br/lote/detalhe/252275", "10662")</f>
      </c>
      <c r="B102" s="4" t="s">
        <f>=HYPERLINK("https://leilaoonline.com.br/lote/detalhe/252275", "SUCATA DE TRATOR. - S/FR. - LOC. SANTA ELISA")</f>
      </c>
      <c r="C102" s="4" t="inlineStr">
        <is>
          <t>Vendido</t>
        </is>
      </c>
      <c r="D102" s="4" t="inlineStr">
        <is>
          <t>10</t>
        </is>
      </c>
      <c r="E102" s="5" t="inlineStr">
        <is>
          <t>3.900,00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=HYPERLINK("https://leilaoonline.com.br/lote/detalhe/252245", "10663")</f>
      </c>
      <c r="B103" s="4" t="s">
        <f>=HYPERLINK("https://leilaoonline.com.br/lote/detalhe/252245", "SUCATA DE BRAÇO PROLONGADOR. - S/FR. - LOC. SANTA ELISA")</f>
      </c>
      <c r="C103" s="4" t="inlineStr">
        <is>
          <t>Vendido</t>
        </is>
      </c>
      <c r="D103" s="4" t="inlineStr">
        <is>
          <t>17</t>
        </is>
      </c>
      <c r="E103" s="5" t="inlineStr">
        <is>
          <t>3.200,00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=HYPERLINK("https://leilaoonline.com.br/lote/detalhe/252246", "10664")</f>
      </c>
      <c r="B104" s="4" t="s">
        <f>=HYPERLINK("https://leilaoonline.com.br/lote/detalhe/252246", "PENEIRA. - S/FR. - LOC. SANTA ELISA")</f>
      </c>
      <c r="C104" s="4" t="inlineStr">
        <is>
          <t>Vendido</t>
        </is>
      </c>
      <c r="D104" s="4" t="inlineStr">
        <is>
          <t>10</t>
        </is>
      </c>
      <c r="E104" s="5" t="inlineStr">
        <is>
          <t>1.900,00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=HYPERLINK("https://leilaoonline.com.br/lote/detalhe/252270", "10665")</f>
      </c>
      <c r="B105" s="4" t="s">
        <f>=HYPERLINK("https://leilaoonline.com.br/lote/detalhe/252270", "TRANSBORDO SANTAL VT 10; ANO 2011. - FR1003038. - LOC. SANTA ELISA")</f>
      </c>
      <c r="C105" s="4" t="inlineStr">
        <is>
          <t>Vendido</t>
        </is>
      </c>
      <c r="D105" s="4" t="inlineStr">
        <is>
          <t>3</t>
        </is>
      </c>
      <c r="E105" s="5" t="inlineStr">
        <is>
          <t>12.000,00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=HYPERLINK("https://leilaoonline.com.br/lote/detalhe/252258", "10667")</f>
      </c>
      <c r="B106" s="4" t="s">
        <f>=HYPERLINK("https://leilaoonline.com.br/lote/detalhe/252258", "APROX. 10 ROLOS/PC. DE SUCATA DE BORRACHA/LONA. - S/FR. - LOC. SANTA ELISA")</f>
      </c>
      <c r="C106" s="4" t="inlineStr">
        <is>
          <t>Vendido</t>
        </is>
      </c>
      <c r="D106" s="4" t="inlineStr">
        <is>
          <t>5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=HYPERLINK("https://leilaoonline.com.br/lote/detalhe/252252", "10669")</f>
      </c>
      <c r="B107" s="4" t="s">
        <f>=HYPERLINK("https://leilaoonline.com.br/lote/detalhe/252252", "SEMI REBOQUE RODOFORT SRR PL; ANO 2005/2005; AZUL; COM DOLLY RODOLINEA E TANQUE DE DE FIBRA.(DOLLY SERÁ VENDIDO SEM DIREITO A DOCUMENTAÇÃO.) - FR139677. - LOC. SANTA ELISA")</f>
      </c>
      <c r="C107" s="4" t="inlineStr">
        <is>
          <t>Vendido</t>
        </is>
      </c>
      <c r="D107" s="4" t="inlineStr">
        <is>
          <t>42</t>
        </is>
      </c>
      <c r="E107" s="5" t="inlineStr">
        <is>
          <t>56.000,00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=HYPERLINK("https://leilaoonline.com.br/lote/detalhe/252255", "10670")</f>
      </c>
      <c r="B108" s="4" t="s">
        <f>=HYPERLINK("https://leilaoonline.com.br/lote/detalhe/252255", "SEMI REBOQUE RODOVIARIA SR BS TQ; ANO 1994/1994; BRANCO; COM TANQUE DE FIBRA. - FR14004152. - LOC. SANTA ELISA")</f>
      </c>
      <c r="C108" s="4" t="inlineStr">
        <is>
          <t>Vendido</t>
        </is>
      </c>
      <c r="D108" s="4" t="inlineStr">
        <is>
          <t>19</t>
        </is>
      </c>
      <c r="E108" s="5" t="inlineStr">
        <is>
          <t>33.000,00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=HYPERLINK("https://leilaoonline.com.br/lote/detalhe/252247", "10671")</f>
      </c>
      <c r="B109" s="4" t="s">
        <f>=HYPERLINK("https://leilaoonline.com.br/lote/detalhe/252247", " 2 TRANSBORDOS CIVEMASA TAC 13000; ANO 2005 ~ 2007. - FR4004125/FR5004745. - LOC. SANTA ELISA")</f>
      </c>
      <c r="C109" s="4" t="inlineStr">
        <is>
          <t>Vendido</t>
        </is>
      </c>
      <c r="D109" s="4" t="inlineStr">
        <is>
          <t>34</t>
        </is>
      </c>
      <c r="E109" s="5" t="inlineStr">
        <is>
          <t>58.000,00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=HYPERLINK("https://leilaoonline.com.br/lote/detalhe/252263", "10672")</f>
      </c>
      <c r="B110" s="4" t="s">
        <f>=HYPERLINK("https://leilaoonline.com.br/lote/detalhe/252263", "SEMI REBOQUE PRANCHA RANDON SR CT PL; ANO 1981/1981; CINZA. - FR14004001. - LOC. SANTA ELISA")</f>
      </c>
      <c r="C110" s="4" t="inlineStr">
        <is>
          <t>Vendido</t>
        </is>
      </c>
      <c r="D110" s="4" t="inlineStr">
        <is>
          <t>86</t>
        </is>
      </c>
      <c r="E110" s="5" t="inlineStr">
        <is>
          <t>100.000,00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=HYPERLINK("https://leilaoonline.com.br/lote/detalhe/252251", "10673")</f>
      </c>
      <c r="B111" s="4" t="s">
        <f>=HYPERLINK("https://leilaoonline.com.br/lote/detalhe/252251", "CARRETA DISTRIBUIDORA DE TORTA SOLLUS SPANDER 20.0 CHTD. - FR14003552. - LOC. SANTA ELISA")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=HYPERLINK("https://leilaoonline.com.br/lote/detalhe/252260", "10674")</f>
      </c>
      <c r="B112" s="4" t="s">
        <f>=HYPERLINK("https://leilaoonline.com.br/lote/detalhe/252260", "CARRETA DISTRIBUIDORA DE TORTA SOLLUS SPANDER 20.0 CHTD. - PAT.15200. - LOC. SANTA ELISA")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=HYPERLINK("https://leilaoonline.com.br/lote/detalhe/252269", "10675")</f>
      </c>
      <c r="B113" s="4" t="s">
        <f>=HYPERLINK("https://leilaoonline.com.br/lote/detalhe/252269", "SEMI REBOQUE IDEROL; ANO 1984/1984; BRANCO; COM TANQUE DE FIBRA. - FR14004019. - LOC. MB")</f>
      </c>
      <c r="C113" s="4" t="inlineStr">
        <is>
          <t>Não vendido</t>
        </is>
      </c>
      <c r="D113" s="4" t="inlineStr">
        <is>
          <t>5</t>
        </is>
      </c>
      <c r="E113" s="5" t="inlineStr">
        <is>
          <t>19.000,00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=HYPERLINK("https://leilaoonline.com.br/lote/detalhe/252268", "10676")</f>
      </c>
      <c r="B114" s="4" t="s">
        <f>=HYPERLINK("https://leilaoonline.com.br/lote/detalhe/252268", "CARRETA DE SERVIÇOS DIVERSOS. - FR13003170. - LOC. MB")</f>
      </c>
      <c r="C114" s="4" t="inlineStr">
        <is>
          <t>Não vendido</t>
        </is>
      </c>
      <c r="D114" s="4" t="inlineStr">
        <is>
          <t>23</t>
        </is>
      </c>
      <c r="E114" s="5" t="inlineStr">
        <is>
          <t>5.200,00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=HYPERLINK("https://leilaoonline.com.br/lote/detalhe/252254", "10677")</f>
      </c>
      <c r="B115" s="4" t="s">
        <f>=HYPERLINK("https://leilaoonline.com.br/lote/detalhe/252254", "MOTO BOMBA. - FR13005023. - LOC. MB")</f>
      </c>
      <c r="C115" s="4" t="inlineStr">
        <is>
          <t>Não vendido</t>
        </is>
      </c>
      <c r="D115" s="4" t="inlineStr">
        <is>
          <t>81</t>
        </is>
      </c>
      <c r="E115" s="5" t="inlineStr">
        <is>
          <t>49.000,00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=HYPERLINK("https://leilaoonline.com.br/lote/detalhe/252257", "10679")</f>
      </c>
      <c r="B116" s="4" t="s">
        <f>=HYPERLINK("https://leilaoonline.com.br/lote/detalhe/252257", "DOLLY. (VENDA SEM DIREITO A DOCUMENTAÇÃO) - FR91901. - VALE DO ROSÁRIO")</f>
      </c>
      <c r="C116" s="4" t="inlineStr">
        <is>
          <t>Não vendido</t>
        </is>
      </c>
      <c r="D116" s="4" t="inlineStr">
        <is>
          <t>5</t>
        </is>
      </c>
      <c r="E116" s="5" t="inlineStr">
        <is>
          <t>7.000,00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=HYPERLINK("https://leilaoonline.com.br/lote/detalhe/252256", "10680")</f>
      </c>
      <c r="B117" s="4" t="s">
        <f>=HYPERLINK("https://leilaoonline.com.br/lote/detalhe/252256", "SUCATA DE COLHEDORA. (APROX. 15T) - FR11802209. - LOC. VALE DO ROSÁRIO")</f>
      </c>
      <c r="C117" s="4" t="inlineStr">
        <is>
          <t>Vendido</t>
        </is>
      </c>
      <c r="D117" s="4" t="inlineStr">
        <is>
          <t>16</t>
        </is>
      </c>
      <c r="E117" s="5" t="inlineStr">
        <is>
          <t>12.500,00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=HYPERLINK("https://leilaoonline.com.br/lote/detalhe/252250", "10681")</f>
      </c>
      <c r="B118" s="4" t="s">
        <f>=HYPERLINK("https://leilaoonline.com.br/lote/detalhe/252250", "CARROCERIA TRANSBORDO SANTA IZABEL COM ESTRUTUTA DE CHAPA. - PATR.287051. - LOC. VALE DO ROSÁRIO")</f>
      </c>
      <c r="C118" s="4" t="inlineStr">
        <is>
          <t>Não vendido</t>
        </is>
      </c>
      <c r="D118" s="4" t="inlineStr">
        <is>
          <t>24</t>
        </is>
      </c>
      <c r="E118" s="5" t="inlineStr">
        <is>
          <t>39.000,00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=HYPERLINK("https://leilaoonline.com.br/lote/detalhe/252265", "10682")</f>
      </c>
      <c r="B119" s="4" t="s">
        <f>=HYPERLINK("https://leilaoonline.com.br/lote/detalhe/252265", "CARROCERIA TRANSBORDO SANTA IZABEL. - PATR.287050. - LOC. VALE DO ROSÁRIO")</f>
      </c>
      <c r="C119" s="4" t="inlineStr">
        <is>
          <t>Não vendido</t>
        </is>
      </c>
      <c r="D119" s="4" t="inlineStr">
        <is>
          <t>24</t>
        </is>
      </c>
      <c r="E119" s="5" t="inlineStr">
        <is>
          <t>38.000,00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=HYPERLINK("https://leilaoonline.com.br/lote/detalhe/252267", "10683")</f>
      </c>
      <c r="B120" s="4" t="s">
        <f>=HYPERLINK("https://leilaoonline.com.br/lote/detalhe/252267", "CARROCERIA TRANSBORDO SANTA IZABEL. - PATR.287044. - LOC. VALE DO ROSÁRIO")</f>
      </c>
      <c r="C120" s="4" t="inlineStr">
        <is>
          <t>Não vendido</t>
        </is>
      </c>
      <c r="D120" s="4" t="inlineStr">
        <is>
          <t>21</t>
        </is>
      </c>
      <c r="E120" s="5" t="inlineStr">
        <is>
          <t>45.000,00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=HYPERLINK("https://leilaoonline.com.br/lote/detalhe/252272", "10684")</f>
      </c>
      <c r="B121" s="4" t="s">
        <f>=HYPERLINK("https://leilaoonline.com.br/lote/detalhe/252272", "SUCATA CAMINHÃO VOLKSWAGEN 31.330 CRC 6X4; ANO 2021/2022; BRANCO. - FR11801321. - LOC. VALE DO ROSÁRIO (VENDA SEM DIREITO A DOCUMENTAÇÃO)")</f>
      </c>
      <c r="C121" s="4" t="inlineStr">
        <is>
          <t>Não vendido</t>
        </is>
      </c>
      <c r="D121" s="4" t="inlineStr">
        <is>
          <t>79</t>
        </is>
      </c>
      <c r="E121" s="5" t="inlineStr">
        <is>
          <t>101.000,00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=HYPERLINK("https://leilaoonline.com.br/lote/detalhe/252262", "10685")</f>
      </c>
      <c r="B122" s="4" t="s">
        <f>=HYPERLINK("https://leilaoonline.com.br/lote/detalhe/252262", "REBOQUE SERNAUTO 001; ANO 2012/2012; AZUL. (AREA DE VIVÊNCIA) - FR10183. - LOC. JUNQUEIRA")</f>
      </c>
      <c r="C122" s="4" t="inlineStr">
        <is>
          <t>Não vendido</t>
        </is>
      </c>
      <c r="D122" s="4" t="inlineStr">
        <is>
          <t>23</t>
        </is>
      </c>
      <c r="E122" s="5" t="inlineStr">
        <is>
          <t>16.000,00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=HYPERLINK("https://leilaoonline.com.br/lote/detalhe/252259", "10686")</f>
      </c>
      <c r="B123" s="4" t="s">
        <f>=HYPERLINK("https://leilaoonline.com.br/lote/detalhe/252259", "CAMINHÃO MERCEDES BENZ L 2013; ANO 1976/1976; BRANCO. - FR119141. - LOC. JUNQUEIRA (VENDA SOMENTE PARA COMPRADORES DO ESTADO DE SÃO PAULO)")</f>
      </c>
      <c r="C123" s="4" t="inlineStr">
        <is>
          <t>Vendido</t>
        </is>
      </c>
      <c r="D123" s="4" t="inlineStr">
        <is>
          <t>21</t>
        </is>
      </c>
      <c r="E123" s="5" t="inlineStr">
        <is>
          <t>30.000,00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=HYPERLINK("https://leilaoonline.com.br/lote/detalhe/252248", "10687")</f>
      </c>
      <c r="B124" s="4" t="s">
        <f>=HYPERLINK("https://leilaoonline.com.br/lote/detalhe/252248", "CAMINHÃO MERCEDES BENZ L 2220; ANO 1990/1990; BRANCA. - FR92137. - LOC. JUNQUEIRA")</f>
      </c>
      <c r="C124" s="4" t="inlineStr">
        <is>
          <t>Não vendido</t>
        </is>
      </c>
      <c r="D124" s="4" t="inlineStr">
        <is>
          <t>6</t>
        </is>
      </c>
      <c r="E124" s="5" t="inlineStr">
        <is>
          <t>21.000,00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=HYPERLINK("https://leilaoonline.com.br/lote/detalhe/252264", "10688")</f>
      </c>
      <c r="B125" s="4" t="s">
        <f>=HYPERLINK("https://leilaoonline.com.br/lote/detalhe/252264", "GRADE ARADORA 14 DISCOS. - FR92559. - LOC. JUNQUEIRA")</f>
      </c>
      <c r="C125" s="4" t="inlineStr">
        <is>
          <t>Vendido</t>
        </is>
      </c>
      <c r="D125" s="4" t="inlineStr">
        <is>
          <t>42</t>
        </is>
      </c>
      <c r="E125" s="5" t="inlineStr">
        <is>
          <t>24.300,00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=HYPERLINK("https://leilaoonline.com.br/lote/detalhe/252273", "10689")</f>
      </c>
      <c r="B126" s="4" t="s">
        <f>=HYPERLINK("https://leilaoonline.com.br/lote/detalhe/252273", "ELIMINADOR DE SOQUEIRA AGROMATÃO; ANO 2019. - FR122967. - LOC. JUNQUEIRA")</f>
      </c>
      <c r="C126" s="4" t="inlineStr">
        <is>
          <t>Não vendido</t>
        </is>
      </c>
      <c r="D126" s="4" t="inlineStr">
        <is>
          <t>4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=HYPERLINK("https://leilaoonline.com.br/lote/detalhe/252261", "10690")</f>
      </c>
      <c r="B127" s="4" t="s">
        <f>=HYPERLINK("https://leilaoonline.com.br/lote/detalhe/252261", "CAMINHÃO MERCEDES BENZ L 2219; ANO 1981/1981; BRANCO. - FR119268. - LOC. JUNQUEIRA  (VENDA SOMENTE PARA COMPRADORES DO ESTADO DE SÃO PAULO)")</f>
      </c>
      <c r="C127" s="4" t="inlineStr">
        <is>
          <t>Vendido</t>
        </is>
      </c>
      <c r="D127" s="4" t="inlineStr">
        <is>
          <t>4</t>
        </is>
      </c>
      <c r="E127" s="5" t="inlineStr">
        <is>
          <t>20.000,00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=HYPERLINK("https://leilaoonline.com.br/lote/detalhe/252571", "10695")</f>
      </c>
      <c r="B128" s="4" t="s">
        <f>=HYPERLINK("https://leilaoonline.com.br/lote/detalhe/252571", "TRATOR VALTRA BH 210i; ANO 2014. - FR173322. - LOC. BENALCOOL")</f>
      </c>
      <c r="C128" s="4" t="inlineStr">
        <is>
          <t>Vendido</t>
        </is>
      </c>
      <c r="D128" s="4" t="inlineStr">
        <is>
          <t>73</t>
        </is>
      </c>
      <c r="E128" s="5" t="inlineStr">
        <is>
          <t>107.000,00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=HYPERLINK("https://leilaoonline.com.br/lote/detalhe/252572", "10696")</f>
      </c>
      <c r="B129" s="4" t="s">
        <f>=HYPERLINK("https://leilaoonline.com.br/lote/detalhe/252572", "TRATOR VALTRA BH210i 4X4; ANO 2014. - FR173323. - LOC. BENALCOOL")</f>
      </c>
      <c r="C129" s="4" t="inlineStr">
        <is>
          <t>Não vendido</t>
        </is>
      </c>
      <c r="D129" s="4" t="inlineStr">
        <is>
          <t>69</t>
        </is>
      </c>
      <c r="E129" s="5" t="inlineStr">
        <is>
          <t>98.000,00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=HYPERLINK("https://leilaoonline.com.br/lote/detalhe/252573", "10697")</f>
      </c>
      <c r="B130" s="4" t="s">
        <f>=HYPERLINK("https://leilaoonline.com.br/lote/detalhe/252573", "TRATOR VALTRA BT 190 4X4; ANO 2014. - FR81757. - LOC. BENALCOOL")</f>
      </c>
      <c r="C130" s="4" t="inlineStr">
        <is>
          <t>Vendido</t>
        </is>
      </c>
      <c r="D130" s="4" t="inlineStr">
        <is>
          <t>65</t>
        </is>
      </c>
      <c r="E130" s="5" t="inlineStr">
        <is>
          <t>94.000,00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=HYPERLINK("https://leilaoonline.com.br/lote/detalhe/252372", "10700")</f>
      </c>
      <c r="B131" s="4" t="s">
        <f>=HYPERLINK("https://leilaoonline.com.br/lote/detalhe/252372", "EQUIPAMENTOS INDUSTRIAIS SUCATEADOS; PRENSA HIDRÁULICA E TROCADOR DE CALOR. - S/FR. - LOC. SERRA")</f>
      </c>
      <c r="C131" s="4" t="inlineStr">
        <is>
          <t>Vendido</t>
        </is>
      </c>
      <c r="D131" s="4" t="inlineStr">
        <is>
          <t>2</t>
        </is>
      </c>
      <c r="E131" s="5" t="inlineStr">
        <is>
          <t>3.500,00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=HYPERLINK("https://leilaoonline.com.br/lote/detalhe/252381", "10701")</f>
      </c>
      <c r="B132" s="4" t="s">
        <f>=HYPERLINK("https://leilaoonline.com.br/lote/detalhe/252381", "MOTO BOMBA MWM; ANO 1996. - FR625003. - LOC. CONTINENTAL")</f>
      </c>
      <c r="C132" s="4" t="inlineStr">
        <is>
          <t>Vendido</t>
        </is>
      </c>
      <c r="D132" s="4" t="inlineStr">
        <is>
          <t>53</t>
        </is>
      </c>
      <c r="E132" s="5" t="inlineStr">
        <is>
          <t>31.500,00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=HYPERLINK("https://leilaoonline.com.br/lote/detalhe/252373", "10702")</f>
      </c>
      <c r="B133" s="4" t="s">
        <f>=HYPERLINK("https://leilaoonline.com.br/lote/detalhe/252373", " 1 PAINEL ELÉTRICO; 1 REDUTOR. - S/FR. - LOC. ZANIN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=HYPERLINK("https://leilaoonline.com.br/lote/detalhe/252383", "10704")</f>
      </c>
      <c r="B134" s="4" t="s">
        <f>=HYPERLINK("https://leilaoonline.com.br/lote/detalhe/252383", "ROLO PÉ DE CARNEIRO. - S/FR. - LOC. CONTINENTAL")</f>
      </c>
      <c r="C134" s="4" t="inlineStr">
        <is>
          <t>Vendido</t>
        </is>
      </c>
      <c r="D134" s="4" t="inlineStr">
        <is>
          <t>5</t>
        </is>
      </c>
      <c r="E134" s="5" t="inlineStr">
        <is>
          <t>1.500,00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=HYPERLINK("https://leilaoonline.com.br/lote/detalhe/252776", "10707")</f>
      </c>
      <c r="B135" s="4" t="s">
        <f>=HYPERLINK("https://leilaoonline.com.br/lote/detalhe/252776", "SEMI REBOQUE TRUCK GALEGO SR; ANO 2004/2004; VERDE. - FR3546. - LOC. CONTINENTAL")</f>
      </c>
      <c r="C135" s="4" t="inlineStr">
        <is>
          <t>Vendido</t>
        </is>
      </c>
      <c r="D135" s="4" t="inlineStr">
        <is>
          <t>4</t>
        </is>
      </c>
      <c r="E135" s="5" t="inlineStr">
        <is>
          <t>20.000,00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=HYPERLINK("https://leilaoonline.com.br/lote/detalhe/252779", "10708")</f>
      </c>
      <c r="B136" s="4" t="s">
        <f>=HYPERLINK("https://leilaoonline.com.br/lote/detalhe/252779", " REBOQUE RODOFORT RR CN; ANO 2005/2005; AZUL. - FR14004278. - LOC. CONTINENTAL")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15.000,00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=HYPERLINK("https://leilaoonline.com.br/lote/detalhe/252782", "10709")</f>
      </c>
      <c r="B137" s="4" t="s">
        <f>=HYPERLINK("https://leilaoonline.com.br/lote/detalhe/252782", " SEMI REBOQUE RANDON SR CA; ANO 1999/1999; VERDE. - FR10004052. - LOC. CONTINENTAL")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=HYPERLINK("https://leilaoonline.com.br/lote/detalhe/252778", "10710")</f>
      </c>
      <c r="B138" s="4" t="s">
        <f>=HYPERLINK("https://leilaoonline.com.br/lote/detalhe/252778", " SEMI REBOQUE RANDON SR CA; ANO 1999/1999; VERDE. - FR10004055. - LOC. CONTINENTAL")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=HYPERLINK("https://leilaoonline.com.br/lote/detalhe/252780", "10711")</f>
      </c>
      <c r="B139" s="4" t="s">
        <f>=HYPERLINK("https://leilaoonline.com.br/lote/detalhe/252780", " SEMI REBOQUE RANDON SR CA; ANO 2001/2001; VERDE. - FR10004175.  LOC. CONTINENTAL")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=HYPERLINK("https://leilaoonline.com.br/lote/detalhe/252777", "10712")</f>
      </c>
      <c r="B140" s="4" t="s">
        <f>=HYPERLINK("https://leilaoonline.com.br/lote/detalhe/252777", "SEMI REBOQUE RODOFORT SRR CN; ANO 2005/2005; AZUL. - FR34284. - LOC. CONTINENTAL")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=HYPERLINK("https://leilaoonline.com.br/lote/detalhe/252781", "10713")</f>
      </c>
      <c r="B141" s="4" t="s">
        <f>=HYPERLINK("https://leilaoonline.com.br/lote/detalhe/252781", "REBOQUE TANQUE RODOFORT SRR PL; ANO 2006/2006; AZUL. - FR10004002. - LOC. CONTINENTAL")</f>
      </c>
      <c r="C141" s="4" t="inlineStr">
        <is>
          <t>Vendido</t>
        </is>
      </c>
      <c r="D141" s="4" t="inlineStr">
        <is>
          <t>34</t>
        </is>
      </c>
      <c r="E141" s="5" t="inlineStr">
        <is>
          <t>48.000,00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=HYPERLINK("https://leilaoonline.com.br/lote/detalhe/251175", "10811")</f>
      </c>
      <c r="B142" s="4" t="s">
        <f>=HYPERLINK("https://leilaoonline.com.br/lote/detalhe/251175", "SUCATA DE AUTOMÓVEL 1.6 MCA VOLKSWAGEN MOD. PARATI; ANO 2005/2005; BRANCO. (VENDA SEM DIREITO A DOCUMENTAÇÃO.) - FR1006003. - LOC. SANTA ELISA 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=HYPERLINK("https://leilaoonline.com.br/lote/detalhe/251176", "10813")</f>
      </c>
      <c r="B143" s="4" t="s">
        <f>=HYPERLINK("https://leilaoonline.com.br/lote/detalhe/251176", "SUCATA DE CAMINHÃO MERCEDES BENZ. (VENDA SEM DIREITO A DOCUMENTAÇÃO) - S/FR. - LOC. SANTA ELISA")</f>
      </c>
      <c r="C143" s="4" t="inlineStr">
        <is>
          <t>Vendido</t>
        </is>
      </c>
      <c r="D143" s="4" t="inlineStr">
        <is>
          <t>4</t>
        </is>
      </c>
      <c r="E143" s="5" t="inlineStr">
        <is>
          <t>4.500,00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=HYPERLINK("https://leilaoonline.com.br/lote/detalhe/251172", "10816")</f>
      </c>
      <c r="B144" s="4" t="s">
        <f>=HYPERLINK("https://leilaoonline.com.br/lote/detalhe/251172", "TRANSBORDO TMA VTX 14000; ANO 2017. - FR14803012. - LOC. SANTA ELISA ")</f>
      </c>
      <c r="C144" s="4" t="inlineStr">
        <is>
          <t>Vendido</t>
        </is>
      </c>
      <c r="D144" s="4" t="inlineStr">
        <is>
          <t>5</t>
        </is>
      </c>
      <c r="E144" s="5" t="inlineStr">
        <is>
          <t>12.000,00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=HYPERLINK("https://leilaoonline.com.br/lote/detalhe/251194", "10835")</f>
      </c>
      <c r="B145" s="4" t="s">
        <f>=HYPERLINK("https://leilaoonline.com.br/lote/detalhe/251194", "TORRE DE OBSERVAÇÃO. - S/FR. - LOC. VALE DO ROSÁRIO")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=HYPERLINK("https://leilaoonline.com.br/lote/detalhe/252378", "10846")</f>
      </c>
      <c r="B146" s="4" t="s">
        <f>=HYPERLINK("https://leilaoonline.com.br/lote/detalhe/252378", "ÔNIBUS MERCEDES BENZ L1318; ANO 1995. (VENDA SEM DIREITO A DOCUMENTAÇÃO) - FR14008001. - LOC. VALE DO ROSÁRIO")</f>
      </c>
      <c r="C146" s="4" t="inlineStr">
        <is>
          <t>Vendido</t>
        </is>
      </c>
      <c r="D146" s="4" t="inlineStr">
        <is>
          <t>26</t>
        </is>
      </c>
      <c r="E146" s="5" t="inlineStr">
        <is>
          <t>17.500,00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=HYPERLINK("https://leilaoonline.com.br/lote/detalhe/251193", "10855")</f>
      </c>
      <c r="B147" s="4" t="s">
        <f>=HYPERLINK("https://leilaoonline.com.br/lote/detalhe/251193", "CARRETA TANQUE CAP. 5.000 LTS. ANO 2011. - FR92772. - LOC. JUNQUEIRA")</f>
      </c>
      <c r="C147" s="4" t="inlineStr">
        <is>
          <t>Vendido</t>
        </is>
      </c>
      <c r="D147" s="4" t="inlineStr">
        <is>
          <t>5</t>
        </is>
      </c>
      <c r="E147" s="5" t="inlineStr">
        <is>
          <t>2.300,00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=HYPERLINK("https://leilaoonline.com.br/lote/detalhe/252683", "10859")</f>
      </c>
      <c r="B148" s="4" t="s">
        <f>=HYPERLINK("https://leilaoonline.com.br/lote/detalhe/252683", "CAMINHÃO MERCEDES BENZ 3344S 6X4; ANO 2014/2014; BRANCO. - FR131240. - LOC. JUNQUEIRA")</f>
      </c>
      <c r="C148" s="4" t="inlineStr">
        <is>
          <t>Vendido</t>
        </is>
      </c>
      <c r="D148" s="4" t="inlineStr">
        <is>
          <t>28</t>
        </is>
      </c>
      <c r="E148" s="5" t="inlineStr">
        <is>
          <t>47.000,00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=HYPERLINK("https://leilaoonline.com.br/lote/detalhe/251203", "16609")</f>
      </c>
      <c r="B149" s="4" t="s">
        <f>=HYPERLINK("https://leilaoonline.com.br/lote/detalhe/251203", "TRATOR CASE MX 235; ANO 2013. - FR163502. - LOC. UNIVALEM")</f>
      </c>
      <c r="C149" s="4" t="inlineStr">
        <is>
          <t>Vendido</t>
        </is>
      </c>
      <c r="D149" s="4" t="inlineStr">
        <is>
          <t>12</t>
        </is>
      </c>
      <c r="E149" s="5" t="inlineStr">
        <is>
          <t>42.000,00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=HYPERLINK("https://leilaoonline.com.br/lote/detalhe/253299", "31114")</f>
      </c>
      <c r="B150" s="4" t="s">
        <f>=HYPERLINK("https://leilaoonline.com.br/lote/detalhe/253299", "MÁQUINA PARA LIMPEZA DE FILTRO; COR: AMARELA. - S/FR. - LOC. JATAÍ")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=HYPERLINK("https://leilaoonline.com.br/lote/detalhe/252223", "31334")</f>
      </c>
      <c r="B151" s="4" t="s">
        <f>=HYPERLINK("https://leilaoonline.com.br/lote/detalhe/252223", " 7 TRANSFORMADORES A ÓLEO E 2 TRANSFORMADORES A SECO. - S/FR. - LOC. PASSATEMPO")</f>
      </c>
      <c r="C151" s="4" t="inlineStr">
        <is>
          <t>Vendido</t>
        </is>
      </c>
      <c r="D151" s="4" t="inlineStr">
        <is>
          <t>162</t>
        </is>
      </c>
      <c r="E151" s="5" t="inlineStr">
        <is>
          <t>125.500,00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=HYPERLINK("https://leilaoonline.com.br/lote/detalhe/251201", "31391")</f>
      </c>
      <c r="B152" s="4" t="s">
        <f>=HYPERLINK("https://leilaoonline.com.br/lote/detalhe/251201", "TRANSBORDO SANTA IZABEL TCS 12T; ANO 2010. - FR68027. - LOC. JATAÍ")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=HYPERLINK("https://leilaoonline.com.br/lote/detalhe/252225", "31721")</f>
      </c>
      <c r="B153" s="4" t="s">
        <f>=HYPERLINK("https://leilaoonline.com.br/lote/detalhe/252225", "CARROCERIA TORTA DE FILTRO; ANO 2013. - FR4455088. - LOC. CAARAPÓ")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5.000,00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=HYPERLINK("https://leilaoonline.com.br/lote/detalhe/252226", "31733")</f>
      </c>
      <c r="B154" s="4" t="s">
        <f>=HYPERLINK("https://leilaoonline.com.br/lote/detalhe/252226", "TRATOR JOHN DEERE 7210J 4X4; ANO 2016. - FR4435154. - LOC. CAARAPÓ")</f>
      </c>
      <c r="C154" s="4" t="inlineStr">
        <is>
          <t>Não vendido</t>
        </is>
      </c>
      <c r="D154" s="4" t="inlineStr">
        <is>
          <t>9</t>
        </is>
      </c>
      <c r="E154" s="5" t="inlineStr">
        <is>
          <t>33.000,00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=HYPERLINK("https://leilaoonline.com.br/lote/detalhe/251155", "32089")</f>
      </c>
      <c r="B155" s="4" t="s">
        <f>=HYPERLINK("https://leilaoonline.com.br/lote/detalhe/251155", " 3 SILOS NAS MEDIDAS: Nº 1 CAP. 193M³ MED. 0,80X6,35X12M (SAI-LP-0009) - Nº 2 CAP. 203M³ MED. 0,80X5,46X12,74M - (SAI-LP-0010) - Nº 3 CAP. 193M³ MED. 0,80X6,35X12M (SAI-LP-0011) UMA TORRE ELEVADORA - LOC. LAGOA DA PRATA")</f>
      </c>
      <c r="C155" s="4" t="inlineStr">
        <is>
          <t>Não vendido</t>
        </is>
      </c>
      <c r="D155" s="4" t="inlineStr">
        <is>
          <t>6</t>
        </is>
      </c>
      <c r="E155" s="5" t="inlineStr">
        <is>
          <t>30.000,00</t>
        </is>
      </c>
      <c r="F155" s="4" t="inlineStr">
        <is>
          <t>2000.00</t>
        </is>
      </c>
    </row>
    <row collapsed="false" customFormat="false" customHeight="false" hidden="false" ht="12.1" outlineLevel="0" r="156">
      <c r="A156" s="5" t="s">
        <f>=HYPERLINK("https://leilaoonline.com.br/lote/detalhe/252227", "32164")</f>
      </c>
      <c r="B156" s="4" t="s">
        <f>=HYPERLINK("https://leilaoonline.com.br/lote/detalhe/252227", "APROX. 57 VÁLVULAS DE MODELOS DIVERSOS. - S/FR. - LOC. CAARAPÓ")</f>
      </c>
      <c r="C156" s="4" t="inlineStr">
        <is>
          <t>Vendido</t>
        </is>
      </c>
      <c r="D156" s="4" t="inlineStr">
        <is>
          <t>38</t>
        </is>
      </c>
      <c r="E156" s="5" t="inlineStr">
        <is>
          <t>21.500,00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=HYPERLINK("https://leilaoonline.com.br/lote/detalhe/251206", "32193")</f>
      </c>
      <c r="B157" s="4" t="s">
        <f>=HYPERLINK("https://leilaoonline.com.br/lote/detalhe/251206", "IMPLEMENTO CULTIV. QUEBRA LOMBO 16 DISCOS. - FR48047. - LOC. IPAUSSU ")</f>
      </c>
      <c r="C157" s="4" t="inlineStr">
        <is>
          <t>Não vendido</t>
        </is>
      </c>
      <c r="D157" s="4" t="inlineStr">
        <is>
          <t>12</t>
        </is>
      </c>
      <c r="E157" s="5" t="inlineStr">
        <is>
          <t>8.000,00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=HYPERLINK("https://leilaoonline.com.br/lote/detalhe/251180", "32194")</f>
      </c>
      <c r="B158" s="4" t="s">
        <f>=HYPERLINK("https://leilaoonline.com.br/lote/detalhe/251180", "PEÇA DE INOX FERROSO 430; APROX. 10 TON. (LANCE POR KG) - S/FR. - LOC. MARACAÍ ")</f>
      </c>
      <c r="C158" s="4" t="inlineStr">
        <is>
          <t>Não vendido</t>
        </is>
      </c>
      <c r="D158" s="4" t="inlineStr">
        <is>
          <t>2</t>
        </is>
      </c>
      <c r="E158" s="5" t="inlineStr">
        <is>
          <t>7.000,00</t>
        </is>
      </c>
      <c r="F158" s="4" t="inlineStr">
        <is>
          <t>0.10</t>
        </is>
      </c>
    </row>
    <row collapsed="false" customFormat="false" customHeight="false" hidden="false" ht="12.1" outlineLevel="0" r="159">
      <c r="A159" s="5" t="s">
        <f>=HYPERLINK("https://leilaoonline.com.br/lote/detalhe/251187", "32210")</f>
      </c>
      <c r="B159" s="4" t="s">
        <f>=HYPERLINK("https://leilaoonline.com.br/lote/detalhe/251187", "ÁREA DE VIVÊNCIA FABRICAÇÃO PRÓPRIA. - S/FR. - LOC. PASSATEMPO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=HYPERLINK("https://leilaoonline.com.br/lote/detalhe/251186", "32214")</f>
      </c>
      <c r="B160" s="4" t="s">
        <f>=HYPERLINK("https://leilaoonline.com.br/lote/detalhe/251186", "HIDRO ROLL IRRIGA BRASIL; ANO 2008. - FR4003078. - LOC. PASSATEMPO ")</f>
      </c>
      <c r="C160" s="4" t="inlineStr">
        <is>
          <t>Vendido</t>
        </is>
      </c>
      <c r="D160" s="4" t="inlineStr">
        <is>
          <t>4</t>
        </is>
      </c>
      <c r="E160" s="5" t="inlineStr">
        <is>
          <t>3.500,01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=HYPERLINK("https://leilaoonline.com.br/lote/detalhe/251182", "32264")</f>
      </c>
      <c r="B161" s="4" t="s">
        <f>=HYPERLINK("https://leilaoonline.com.br/lote/detalhe/251182", "APROX. 100 PALETES. (LANCE POR UNIDADE) - S/FR. - LOC. ZANIN 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1,00</t>
        </is>
      </c>
      <c r="F161" s="4" t="inlineStr">
        <is>
          <t>0.10</t>
        </is>
      </c>
    </row>
    <row collapsed="false" customFormat="false" customHeight="false" hidden="false" ht="12.1" outlineLevel="0" r="162">
      <c r="A162" s="5" t="s">
        <f>=HYPERLINK("https://leilaoonline.com.br/lote/detalhe/252374", "32265")</f>
      </c>
      <c r="B162" s="4" t="s">
        <f>=HYPERLINK("https://leilaoonline.com.br/lote/detalhe/252374", "MOTOR DE INDUÇÃO TRIFÁSICO WEG HGF 400A- 650VC-690V. - S/FR. - LOC. LAGOA DA PRATA ")</f>
      </c>
      <c r="C162" s="4" t="inlineStr">
        <is>
          <t>Vendido</t>
        </is>
      </c>
      <c r="D162" s="4" t="inlineStr">
        <is>
          <t>56</t>
        </is>
      </c>
      <c r="E162" s="5" t="inlineStr">
        <is>
          <t>64.500,00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=HYPERLINK("https://leilaoonline.com.br/lote/detalhe/251199", "32266")</f>
      </c>
      <c r="B163" s="4" t="s">
        <f>=HYPERLINK("https://leilaoonline.com.br/lote/detalhe/251199", "TRANSBORDO SANTA IZABEL TCS 12T; ANO 2010. - FR68029. - LOC. JATAÍ")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=HYPERLINK("https://leilaoonline.com.br/lote/detalhe/251200", "32267")</f>
      </c>
      <c r="B164" s="4" t="s">
        <f>=HYPERLINK("https://leilaoonline.com.br/lote/detalhe/251200", "TRANSBORDO SMR 10500 10T; ANO 2008. - FR164206. - LOC. JATAÍ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=HYPERLINK("https://leilaoonline.com.br/lote/detalhe/252024", "32274")</f>
      </c>
      <c r="B165" s="4" t="s">
        <f>=HYPERLINK("https://leilaoonline.com.br/lote/detalhe/252024", " 4 BOMBAS HELICOIDAIS SUCATEADAS - 3 ROLOS DE ESTEIRA - REDUTOR TRANSMOTECNICA CAP.98.4 KW 1.250 KG - VÁLVULA STEAM SEAL DN700 - CL150 - EXAUSTOR TECHNOPULP. - S/FR. - LOC. MARACAÍ")</f>
      </c>
      <c r="C165" s="4" t="inlineStr">
        <is>
          <t>Vendido</t>
        </is>
      </c>
      <c r="D165" s="4" t="inlineStr">
        <is>
          <t>33</t>
        </is>
      </c>
      <c r="E165" s="5" t="inlineStr">
        <is>
          <t>5.400,00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=HYPERLINK("https://leilaoonline.com.br/lote/detalhe/252022", "32275")</f>
      </c>
      <c r="B166" s="4" t="s">
        <f>=HYPERLINK("https://leilaoonline.com.br/lote/detalhe/252022", "COMPRESSOR DE REFRIGERAÇÃO MOD. 16100 HHACAC - SUCATEADO. - FR169617. - LOC. MARACAÍ")</f>
      </c>
      <c r="C166" s="4" t="inlineStr">
        <is>
          <t>Vendido</t>
        </is>
      </c>
      <c r="D166" s="4" t="inlineStr">
        <is>
          <t>28</t>
        </is>
      </c>
      <c r="E166" s="5" t="inlineStr">
        <is>
          <t>4.300,00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=HYPERLINK("https://leilaoonline.com.br/lote/detalhe/252029", "32276")</f>
      </c>
      <c r="B167" s="4" t="s">
        <f>=HYPERLINK("https://leilaoonline.com.br/lote/detalhe/252029", "SUCATA DE PRATELEIRAS CONTENDO 7 SUPORTES E 44 PLATAFORMAS. - S/FR. - LOC. MARACAÍ")</f>
      </c>
      <c r="C167" s="4" t="inlineStr">
        <is>
          <t>Não vendido</t>
        </is>
      </c>
      <c r="D167" s="4" t="inlineStr">
        <is>
          <t>14</t>
        </is>
      </c>
      <c r="E167" s="5" t="inlineStr">
        <is>
          <t>2.000,00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=HYPERLINK("https://leilaoonline.com.br/lote/detalhe/252020", "32277")</f>
      </c>
      <c r="B168" s="4" t="s">
        <f>=HYPERLINK("https://leilaoonline.com.br/lote/detalhe/252020", "TANQUE CILINDRICO 3600X1980MM - DE OLEO FUSION - INOX FERROSO SUCATEADO. - FR163934. - LOC. MARACAÍ")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=HYPERLINK("https://leilaoonline.com.br/lote/detalhe/252031", "32278")</f>
      </c>
      <c r="B169" s="4" t="s">
        <f>=HYPERLINK("https://leilaoonline.com.br/lote/detalhe/252031", "SISTEMA  ADIABATICO MOD. SAP-900 COM MOTOR MOD.1 60 CAPAC. 20CV - SUCATEADOS. - FR230517/FR157393. - LOC. MARACAÍ")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1.000,00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=HYPERLINK("https://leilaoonline.com.br/lote/detalhe/252032", "32279")</f>
      </c>
      <c r="B170" s="4" t="s">
        <f>=HYPERLINK("https://leilaoonline.com.br/lote/detalhe/252032", "SUBSOLADOR; ANO 2012. - FR48104. - LOC. IPAUSSU")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1.000,00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=HYPERLINK("https://leilaoonline.com.br/lote/detalhe/252021", "32280")</f>
      </c>
      <c r="B171" s="4" t="s">
        <f>=HYPERLINK("https://leilaoonline.com.br/lote/detalhe/252021", "SUBSOLADOR ARADO STARA; ANO 2008. - FR48056. - LOC. IPAUSSU")</f>
      </c>
      <c r="C171" s="4" t="inlineStr">
        <is>
          <t>Vendido</t>
        </is>
      </c>
      <c r="D171" s="4" t="inlineStr">
        <is>
          <t>8</t>
        </is>
      </c>
      <c r="E171" s="5" t="inlineStr">
        <is>
          <t>5.100,00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=HYPERLINK("https://leilaoonline.com.br/lote/detalhe/252026", "32281")</f>
      </c>
      <c r="B172" s="4" t="s">
        <f>=HYPERLINK("https://leilaoonline.com.br/lote/detalhe/252026", "APROX. 24 RODAS E PNEUS SUCATEADOS. - S/FR. - LOC. IPAUSSU")</f>
      </c>
      <c r="C172" s="4" t="inlineStr">
        <is>
          <t>Não vendido</t>
        </is>
      </c>
      <c r="D172" s="4" t="inlineStr">
        <is>
          <t>10</t>
        </is>
      </c>
      <c r="E172" s="5" t="inlineStr">
        <is>
          <t>1.500,00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=HYPERLINK("https://leilaoonline.com.br/lote/detalhe/252034", "32282")</f>
      </c>
      <c r="B173" s="4" t="s">
        <f>=HYPERLINK("https://leilaoonline.com.br/lote/detalhe/252034", "  20 BOMBAS COSTAL DE 20LTS; MARCA JACTO - SUCATEADAS. - S/FR. - LOC. IPAUSSU")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=HYPERLINK("https://leilaoonline.com.br/lote/detalhe/252023", "32283")</f>
      </c>
      <c r="B174" s="4" t="s">
        <f>=HYPERLINK("https://leilaoonline.com.br/lote/detalhe/252023", "SUCATA ELÉTRICA CONTENDO UM MOTOR WEG1170 CV; 2 MÁQUINAS DE SOLDA; 1 BEBEDOURO E 4 CLIMATIZADORES PARA VEÍCULOS. - S/FR. - LOC. IPAUSSU")</f>
      </c>
      <c r="C174" s="4" t="inlineStr">
        <is>
          <t>Vendido</t>
        </is>
      </c>
      <c r="D174" s="4" t="inlineStr">
        <is>
          <t>5</t>
        </is>
      </c>
      <c r="E174" s="5" t="inlineStr">
        <is>
          <t>1.500,00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=HYPERLINK("https://leilaoonline.com.br/lote/detalhe/252030", "32284")</f>
      </c>
      <c r="B175" s="4" t="s">
        <f>=HYPERLINK("https://leilaoonline.com.br/lote/detalhe/252030", "RESERVATÓRIO PARA IMPLEMENTO AGRÍCOLA 550 LTS. - S/FR. - LOC. IPAUSSU")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500,00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=HYPERLINK("https://leilaoonline.com.br/lote/detalhe/252025", "32285")</f>
      </c>
      <c r="B176" s="4" t="s">
        <f>=HYPERLINK("https://leilaoonline.com.br/lote/detalhe/252025", "COLUNA COM APARELHO - AÇO INOX - FABRICANTE CODISTIL; ANO 1980. - PAT.155673. - LOC. PARAGUAÇU")</f>
      </c>
      <c r="C176" s="4" t="inlineStr">
        <is>
          <t>Não vendido</t>
        </is>
      </c>
      <c r="D176" s="4" t="inlineStr">
        <is>
          <t>47</t>
        </is>
      </c>
      <c r="E176" s="5" t="inlineStr">
        <is>
          <t>14.150,00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=HYPERLINK("https://leilaoonline.com.br/lote/detalhe/252033", "32286")</f>
      </c>
      <c r="B177" s="4" t="s">
        <f>=HYPERLINK("https://leilaoonline.com.br/lote/detalhe/252033", "SUCATA DE COZINHA INDUSTRIAL; VEJA DESCRITIVO DE ITENS. - S/FR - LOC. TARUMÃ")</f>
      </c>
      <c r="C177" s="4" t="inlineStr">
        <is>
          <t>Vendido</t>
        </is>
      </c>
      <c r="D177" s="4" t="inlineStr">
        <is>
          <t>6</t>
        </is>
      </c>
      <c r="E177" s="5" t="inlineStr">
        <is>
          <t>1.000,00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=HYPERLINK("https://leilaoonline.com.br/lote/detalhe/252035", "32287")</f>
      </c>
      <c r="B178" s="4" t="s">
        <f>=HYPERLINK("https://leilaoonline.com.br/lote/detalhe/252035", "PONTE ROLANTE DE 5X17,3 M; PESO 10 T. - S/FR. - LOC. TARUMÃ")</f>
      </c>
      <c r="C178" s="4" t="inlineStr">
        <is>
          <t>Vendido</t>
        </is>
      </c>
      <c r="D178" s="4" t="inlineStr">
        <is>
          <t>87</t>
        </is>
      </c>
      <c r="E178" s="5" t="inlineStr">
        <is>
          <t>54.000,00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=HYPERLINK("https://leilaoonline.com.br/lote/detalhe/252027", "32288")</f>
      </c>
      <c r="B179" s="4" t="s">
        <f>=HYPERLINK("https://leilaoonline.com.br/lote/detalhe/252027", "APROX. 50 VÁLVULAS - GAVETA SUCATEADAS. - S/FR. - LOC. TARUMÃ")</f>
      </c>
      <c r="C179" s="4" t="inlineStr">
        <is>
          <t>Vendido</t>
        </is>
      </c>
      <c r="D179" s="4" t="inlineStr">
        <is>
          <t>93</t>
        </is>
      </c>
      <c r="E179" s="5" t="inlineStr">
        <is>
          <t>25.450,00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=HYPERLINK("https://leilaoonline.com.br/lote/detalhe/252028", "32289")</f>
      </c>
      <c r="B180" s="4" t="s">
        <f>=HYPERLINK("https://leilaoonline.com.br/lote/detalhe/252028", " APROX. 17 RODETES SUCATEADOS. - S/FR. - LOC. TARUMÃ")</f>
      </c>
      <c r="C180" s="4" t="inlineStr">
        <is>
          <t>Não vendido</t>
        </is>
      </c>
      <c r="D180" s="4" t="inlineStr">
        <is>
          <t>23</t>
        </is>
      </c>
      <c r="E180" s="5" t="inlineStr">
        <is>
          <t>6.850,00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=HYPERLINK("https://leilaoonline.com.br/lote/detalhe/252019", "32290")</f>
      </c>
      <c r="B181" s="4" t="s">
        <f>=HYPERLINK("https://leilaoonline.com.br/lote/detalhe/252019", "TANQUE DE AÇO CARBONO ÁCIDO SULFURICO NPA 25214. - S/FR. - LOC. TARUMÃ")</f>
      </c>
      <c r="C181" s="4" t="inlineStr">
        <is>
          <t>Não vendido</t>
        </is>
      </c>
      <c r="D181" s="4" t="inlineStr">
        <is>
          <t>7</t>
        </is>
      </c>
      <c r="E181" s="5" t="inlineStr">
        <is>
          <t>1.100,00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=HYPERLINK("https://leilaoonline.com.br/lote/detalhe/252195", "32291")</f>
      </c>
      <c r="B182" s="4" t="s">
        <f>=HYPERLINK("https://leilaoonline.com.br/lote/detalhe/252195", " 2 VOLANDEIRAS DENTES RETOS; DIAM. 3800MM; LARG. 470MM; APROX. 143 DENTES. - S/FR. - LOC. ZANIN")</f>
      </c>
      <c r="C182" s="4" t="inlineStr">
        <is>
          <t>Não vendido</t>
        </is>
      </c>
      <c r="D182" s="4" t="inlineStr">
        <is>
          <t>11</t>
        </is>
      </c>
      <c r="E182" s="5" t="inlineStr">
        <is>
          <t>3.750,00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=HYPERLINK("https://leilaoonline.com.br/lote/detalhe/252224", "32292")</f>
      </c>
      <c r="B183" s="4" t="s">
        <f>=HYPERLINK("https://leilaoonline.com.br/lote/detalhe/252224", "APROX. 35 MOTORES ELÉTRICOS DE POTÊNCIAS DIVERSAS. - S/FR. - LOC. PASSATEMPO ")</f>
      </c>
      <c r="C183" s="4" t="inlineStr">
        <is>
          <t>Vendido</t>
        </is>
      </c>
      <c r="D183" s="4" t="inlineStr">
        <is>
          <t>49</t>
        </is>
      </c>
      <c r="E183" s="5" t="inlineStr">
        <is>
          <t>72.200,00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=HYPERLINK("https://leilaoonline.com.br/lote/detalhe/252371", "32293")</f>
      </c>
      <c r="B184" s="4" t="s">
        <f>=HYPERLINK("https://leilaoonline.com.br/lote/detalhe/252371", "RETROESCAVADEIRA CATERPILLAR 416C. - FR60029. - LOC. SÃO FRANCISCO")</f>
      </c>
      <c r="C184" s="4" t="inlineStr">
        <is>
          <t>Vendido</t>
        </is>
      </c>
      <c r="D184" s="4" t="inlineStr">
        <is>
          <t>40</t>
        </is>
      </c>
      <c r="E184" s="5" t="inlineStr">
        <is>
          <t>64.000,00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=HYPERLINK("https://leilaoonline.com.br/lote/detalhe/252370", "32294")</f>
      </c>
      <c r="B185" s="4" t="s">
        <f>=HYPERLINK("https://leilaoonline.com.br/lote/detalhe/252370", "EQUIPAMENTOS DE LABORÁTORIO (REFRATÔMETRO MODELO AO MARK II 10483 - AGITADOR DE SOLUÇÕES  AP56 - AGITADOR VORTEX AP-56/1 - ANALISADOR NIRFLEX SOLIDS - CENTRÍFUGA DE BANCADA MSEUK.) - FR315034/FR267387/FR197307/FR267382/FR173821. - LOC. COSTA PINTO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1.000,00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=HYPERLINK("https://leilaoonline.com.br/lote/detalhe/252311", "32296")</f>
      </c>
      <c r="B186" s="4" t="s">
        <f>=HYPERLINK("https://leilaoonline.com.br/lote/detalhe/252311", "APROX. 44 SUCATAS DE VÁLVULAS. - S/FR. - LOC. COSTA PINTO ")</f>
      </c>
      <c r="C186" s="4" t="inlineStr">
        <is>
          <t>Vendido</t>
        </is>
      </c>
      <c r="D186" s="4" t="inlineStr">
        <is>
          <t>63</t>
        </is>
      </c>
      <c r="E186" s="5" t="inlineStr">
        <is>
          <t>10.800,00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=HYPERLINK("https://leilaoonline.com.br/lote/detalhe/252384", "32297")</f>
      </c>
      <c r="B187" s="4" t="s">
        <f>=HYPERLINK("https://leilaoonline.com.br/lote/detalhe/252384", "CAMINHÃO VOLVO FH12 420 6X4T; ANO 2002/2002; BRANCO. - FR14001010. - LOC. SANTA ELISA ")</f>
      </c>
      <c r="C187" s="4" t="inlineStr">
        <is>
          <t>Vendido</t>
        </is>
      </c>
      <c r="D187" s="4" t="inlineStr">
        <is>
          <t>75</t>
        </is>
      </c>
      <c r="E187" s="5" t="inlineStr">
        <is>
          <t>91.000,00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=HYPERLINK("https://leilaoonline.com.br/lote/detalhe/252306", "32298")</f>
      </c>
      <c r="B188" s="4" t="s">
        <f>=HYPERLINK("https://leilaoonline.com.br/lote/detalhe/252306", "CENTRIFUGA GRATT; MOD. GMT620SAN; ANO 2017. - PAT.259617/PAT.205860/PAT.259548. - LOC. COSTA PINTO")</f>
      </c>
      <c r="C188" s="4" t="inlineStr">
        <is>
          <t>Vendido</t>
        </is>
      </c>
      <c r="D188" s="4" t="inlineStr">
        <is>
          <t>104</t>
        </is>
      </c>
      <c r="E188" s="5" t="inlineStr">
        <is>
          <t>40.500,00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=HYPERLINK("https://leilaoonline.com.br/lote/detalhe/252561", "32299")</f>
      </c>
      <c r="B189" s="4" t="s">
        <f>=HYPERLINK("https://leilaoonline.com.br/lote/detalhe/252561", "SUCATA DE LONAS DE CARGAS. - S/FR. - LOC. BONFIM")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100,00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=HYPERLINK("https://leilaoonline.com.br/lote/detalhe/252569", "32300")</f>
      </c>
      <c r="B190" s="4" t="s">
        <f>=HYPERLINK("https://leilaoonline.com.br/lote/detalhe/252569", "APROX.3 TON. DE SUCATA DE BORRACHA DE ESTEIRA. (LANCE POR KG.) - S/FR. - LOC. TARUMÃ")</f>
      </c>
      <c r="C190" s="4" t="inlineStr">
        <is>
          <t>Vendido</t>
        </is>
      </c>
      <c r="D190" s="4" t="inlineStr">
        <is>
          <t>3</t>
        </is>
      </c>
      <c r="E190" s="5" t="inlineStr">
        <is>
          <t>6.000,00</t>
        </is>
      </c>
      <c r="F190" s="4" t="inlineStr">
        <is>
          <t>0.50</t>
        </is>
      </c>
    </row>
    <row collapsed="false" customFormat="false" customHeight="false" hidden="false" ht="12.1" outlineLevel="0" r="191">
      <c r="A191" s="5" t="s">
        <f>=HYPERLINK("https://leilaoonline.com.br/lote/detalhe/252567", "32301")</f>
      </c>
      <c r="B191" s="4" t="s">
        <f>=HYPERLINK("https://leilaoonline.com.br/lote/detalhe/252567", "SUCATA ELÉTRICA CONTENDO: 8 LIXADEIRAS; 9 MEDIDORES DE GASES; 1 BASE DE CALIBRAÇÃO DOCKMODULE II E 1 PARAFUSADEIRA. - S/FR. - LOC. TARUMÃ")</f>
      </c>
      <c r="C191" s="4" t="inlineStr">
        <is>
          <t>Vendido</t>
        </is>
      </c>
      <c r="D191" s="4" t="inlineStr">
        <is>
          <t>2</t>
        </is>
      </c>
      <c r="E191" s="5" t="inlineStr">
        <is>
          <t>1.100,00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=HYPERLINK("https://leilaoonline.com.br/lote/detalhe/252570", "32302")</f>
      </c>
      <c r="B192" s="4" t="s">
        <f>=HYPERLINK("https://leilaoonline.com.br/lote/detalhe/252570", "SUCATA DE MOTORES ELETRICOS. - S/FR. - LOC. TARUMÃ")</f>
      </c>
      <c r="C192" s="4" t="inlineStr">
        <is>
          <t>Não vendido</t>
        </is>
      </c>
      <c r="D192" s="4" t="inlineStr">
        <is>
          <t>3</t>
        </is>
      </c>
      <c r="E192" s="5" t="inlineStr">
        <is>
          <t>700,00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=HYPERLINK("https://leilaoonline.com.br/lote/detalhe/252568", "32303")</f>
      </c>
      <c r="B193" s="4" t="s">
        <f>=HYPERLINK("https://leilaoonline.com.br/lote/detalhe/252568", "IMPRESSORA PLOTTER HP. - PAT.118939. - LOC. TARUMÃ")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500,00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=HYPERLINK("https://leilaoonline.com.br/lote/detalhe/252708", "32304")</f>
      </c>
      <c r="B194" s="4" t="s">
        <f>=HYPERLINK("https://leilaoonline.com.br/lote/detalhe/252708", "EMPILHADEIRA HIDRAULICA MANUAL 1000 KGS 1600MM PALETRANS. - PAT.138087. - LOC. JUNQUEIRA")</f>
      </c>
      <c r="C194" s="4" t="inlineStr">
        <is>
          <t>Vendido</t>
        </is>
      </c>
      <c r="D194" s="4" t="inlineStr">
        <is>
          <t>10</t>
        </is>
      </c>
      <c r="E194" s="5" t="inlineStr">
        <is>
          <t>1.900,00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=HYPERLINK("https://leilaoonline.com.br/lote/detalhe/252709", "32305")</f>
      </c>
      <c r="B195" s="4" t="s">
        <f>=HYPERLINK("https://leilaoonline.com.br/lote/detalhe/252709", "EMPILHADEIRA ELETRICA 12V 1000 KGS 3000 MM PALETRANS. - PAT.170353. - LOC. JUNQUEIRA")</f>
      </c>
      <c r="C195" s="4" t="inlineStr">
        <is>
          <t>Vendido</t>
        </is>
      </c>
      <c r="D195" s="4" t="inlineStr">
        <is>
          <t>30</t>
        </is>
      </c>
      <c r="E195" s="5" t="inlineStr">
        <is>
          <t>4.200,00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=HYPERLINK("https://leilaoonline.com.br/lote/detalhe/252710", "32306")</f>
      </c>
      <c r="B196" s="4" t="s">
        <f>=HYPERLINK("https://leilaoonline.com.br/lote/detalhe/252710", "COLUNA  A DE DESTILAÇÃO DIAM. 2800; CAP. 220M³. - S/FR. - LOC. VALE DO ROSÁRIO")</f>
      </c>
      <c r="C196" s="4" t="inlineStr">
        <is>
          <t>Vendido</t>
        </is>
      </c>
      <c r="D196" s="4" t="inlineStr">
        <is>
          <t>90</t>
        </is>
      </c>
      <c r="E196" s="5" t="inlineStr">
        <is>
          <t>25.850,00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=HYPERLINK("https://leilaoonline.com.br/lote/detalhe/253297", "32307")</f>
      </c>
      <c r="B197" s="4" t="s">
        <f>=HYPERLINK("https://leilaoonline.com.br/lote/detalhe/253297", "CAMINHÃO VOLKSWAGEN 26.220 EURO3 WORKER; ANO 2010/2010; BRANCO; CARROCERIA BASCULANTE. -  FR22131/FR22108. - LOC. LEME")</f>
      </c>
      <c r="C197" s="4" t="inlineStr">
        <is>
          <t>Vendido</t>
        </is>
      </c>
      <c r="D197" s="4" t="inlineStr">
        <is>
          <t>42</t>
        </is>
      </c>
      <c r="E197" s="5" t="inlineStr">
        <is>
          <t>167.000,00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=HYPERLINK("https://leilaoonline.com.br/lote/detalhe/253296", "32308")</f>
      </c>
      <c r="B198" s="4" t="s">
        <f>=HYPERLINK("https://leilaoonline.com.br/lote/detalhe/253296", "CAMINHÃO VOLKSWAGEN 15.180 EURO3 WORKER; ANO 2010/2010; BRANCO. - FR52527. - LOC. SÃO FRANCISCO")</f>
      </c>
      <c r="C198" s="4" t="inlineStr">
        <is>
          <t>Vendido</t>
        </is>
      </c>
      <c r="D198" s="4" t="inlineStr">
        <is>
          <t>28</t>
        </is>
      </c>
      <c r="E198" s="5" t="inlineStr">
        <is>
          <t>74.000,00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=HYPERLINK("https://leilaoonline.com.br/lote/detalhe/253298", "32309")</f>
      </c>
      <c r="B199" s="4" t="s">
        <f>=HYPERLINK("https://leilaoonline.com.br/lote/detalhe/253298", "CADEIRAS DE ESCRITÓRIO; AR COND. FREEZER; ARMÁRIOS E PRATELEIRAS DE AÇO; CAIXA TÉRMICA; BEBEDOURO; MACAS E OUTROS. - S/FR. - LOC. JATAÍ")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1.000,00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=HYPERLINK("https://leilaoonline.com.br/lote/detalhe/253300", "32310")</f>
      </c>
      <c r="B200" s="4" t="s">
        <f>=HYPERLINK("https://leilaoonline.com.br/lote/detalhe/253300", "SUCATA DE MOVEIS E UTENSÍLIOS; APROX. 78 DISPENSERS  DIVERSOS; 31 CADEIRAS E 1 MACA ANTIGA. - S/FR. - LOC. DESTIVALE")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=HYPERLINK("https://leilaoonline.com.br/lote/detalhe/253656", "32311")</f>
      </c>
      <c r="B201" s="4" t="s">
        <f>=HYPERLINK("https://leilaoonline.com.br/lote/detalhe/253656", "CAMINHÃO VOLKSWAGEN 26.220 EURO3 WORKER; ANO 2007/2007; BRANCO; COM TANQUE DE FIBRA. - FR52482/FR57502. - LOC. COSTA PINTO")</f>
      </c>
      <c r="C201" s="4" t="inlineStr">
        <is>
          <t>Não vendido</t>
        </is>
      </c>
      <c r="D201" s="4" t="inlineStr">
        <is>
          <t>105</t>
        </is>
      </c>
      <c r="E201" s="5" t="inlineStr">
        <is>
          <t>140.500,00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=HYPERLINK("https://leilaoonline.com.br/lote/detalhe/253667", "32312")</f>
      </c>
      <c r="B202" s="4" t="s">
        <f>=HYPERLINK("https://leilaoonline.com.br/lote/detalhe/253667", " SUCATA DE TRANSBORDO ANTONIOSI ATA 12000 12T; ANO 2012. - FR123768. - LOC. ZANIN (ARARAQUARA)")</f>
      </c>
      <c r="C202" s="4" t="inlineStr">
        <is>
          <t>Não vendido</t>
        </is>
      </c>
      <c r="D202" s="4" t="inlineStr">
        <is>
          <t>3</t>
        </is>
      </c>
      <c r="E202" s="5" t="inlineStr">
        <is>
          <t>6.000,00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=HYPERLINK("https://leilaoonline.com.br/lote/detalhe/253670", "32313")</f>
      </c>
      <c r="B203" s="4" t="s">
        <f>=HYPERLINK("https://leilaoonline.com.br/lote/detalhe/253670", " SUCATA DE TRANSBORDO ANTONIOSI ATA 12000 12T; ANO 2012. - FR361433. - LOC. ZANIN (ARARAQUARA)")</f>
      </c>
      <c r="C203" s="4" t="inlineStr">
        <is>
          <t>Não vendido</t>
        </is>
      </c>
      <c r="D203" s="4" t="inlineStr">
        <is>
          <t>2</t>
        </is>
      </c>
      <c r="E203" s="5" t="inlineStr">
        <is>
          <t>5.500,00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=HYPERLINK("https://leilaoonline.com.br/lote/detalhe/253669", "32314")</f>
      </c>
      <c r="B204" s="4" t="s">
        <f>=HYPERLINK("https://leilaoonline.com.br/lote/detalhe/253669", " SUCATA DE TRANSBORDO ANTONIOSI ATA 12000 12T; ANO 2012. - FR361430. - LOC. ZANIN (ARARAQUARA)")</f>
      </c>
      <c r="C204" s="4" t="inlineStr">
        <is>
          <t>Não vendido</t>
        </is>
      </c>
      <c r="D204" s="4" t="inlineStr">
        <is>
          <t>3</t>
        </is>
      </c>
      <c r="E204" s="5" t="inlineStr">
        <is>
          <t>6.000,00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=HYPERLINK("https://leilaoonline.com.br/lote/detalhe/253671", "32315")</f>
      </c>
      <c r="B205" s="4" t="s">
        <f>=HYPERLINK("https://leilaoonline.com.br/lote/detalhe/253671", " SUCATA DE TRANSBORDO ANTONIOSI ATA 12000 12T; ANO 2012. - FR361428. - LOC. ZANIN (ARARAQUARA)")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5.000,00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=HYPERLINK("https://leilaoonline.com.br/lote/detalhe/253668", "32316")</f>
      </c>
      <c r="B206" s="4" t="s">
        <f>=HYPERLINK("https://leilaoonline.com.br/lote/detalhe/253668", " SUCATA DE TRANSBORDO ANTONIOSI ATA 12000 12T; ANO 2012. - FR361610. - LOC. ZANIN (ARARAQUARA)")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5.000,00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=HYPERLINK("https://leilaoonline.com.br/lote/detalhe/254059", "32317")</f>
      </c>
      <c r="B207" s="4" t="s">
        <f>=HYPERLINK("https://leilaoonline.com.br/lote/detalhe/254059", "APROX. 115 PALETES. (LANCE POR UNIDADE) - S/FR. - LOC. SANTA CÂNDIDA")</f>
      </c>
      <c r="C207" s="4" t="inlineStr">
        <is>
          <t>Vendido</t>
        </is>
      </c>
      <c r="D207" s="4" t="inlineStr">
        <is>
          <t>2</t>
        </is>
      </c>
      <c r="E207" s="5" t="inlineStr">
        <is>
          <t>115,00</t>
        </is>
      </c>
      <c r="F207" s="4" t="inlineStr">
        <is>
          <t>0.10</t>
        </is>
      </c>
    </row>
    <row collapsed="false" customFormat="false" customHeight="false" hidden="false" ht="12.1" outlineLevel="0" r="208">
      <c r="A208" s="5" t="s">
        <f>=HYPERLINK("https://leilaoonline.com.br/lote/detalhe/254058", "32318")</f>
      </c>
      <c r="B208" s="4" t="s">
        <f>=HYPERLINK("https://leilaoonline.com.br/lote/detalhe/254058", "CONJ. CANAV. REBOQUE RANDONSP RQ CA; ANO 2010/2010; BRANCO / SEMI REBOQUE USICAMP SRCP E2 10000; ANO 2008/2008; AZUL. - FR112597/FR88514. - LOC. GASA")</f>
      </c>
      <c r="C208" s="4" t="inlineStr">
        <is>
          <t>Vendido</t>
        </is>
      </c>
      <c r="D208" s="4" t="inlineStr">
        <is>
          <t>39</t>
        </is>
      </c>
      <c r="E208" s="5" t="inlineStr">
        <is>
          <t>58.000,00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=HYPERLINK("https://leilaoonline.com.br/lote/detalhe/254061", "32319")</f>
      </c>
      <c r="B209" s="4" t="s">
        <f>=HYPERLINK("https://leilaoonline.com.br/lote/detalhe/254061", "SUCATA DE MOVEIS E UTENSÍLIOS DIVERSOS. - S/FR. - LOC. BARRA")</f>
      </c>
      <c r="C209" s="4" t="inlineStr">
        <is>
          <t>Não vendido</t>
        </is>
      </c>
      <c r="D209" s="4" t="inlineStr">
        <is>
          <t>1</t>
        </is>
      </c>
      <c r="E209" s="5" t="inlineStr">
        <is>
          <t>1.100,00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=HYPERLINK("https://leilaoonline.com.br/lote/detalhe/251151", "32932")</f>
      </c>
      <c r="B210" s="4" t="s">
        <f>=HYPERLINK("https://leilaoonline.com.br/lote/detalhe/251151", "HIDRO ROLL TURBOMAQ. - FR20164. - LOC. SANTA CÂNDIDA")</f>
      </c>
      <c r="C210" s="4" t="inlineStr">
        <is>
          <t>Não vendido</t>
        </is>
      </c>
      <c r="D210" s="4" t="inlineStr">
        <is>
          <t>2</t>
        </is>
      </c>
      <c r="E210" s="5" t="inlineStr">
        <is>
          <t>5.500,00</t>
        </is>
      </c>
      <c r="F210" s="4" t="inlineStr">
        <is>
          <t>500.00</t>
        </is>
      </c>
    </row>
    <row collapsed="false" customFormat="false" customHeight="false" hidden="false" ht="12.1" outlineLevel="0" r="211">
      <c r="A211" s="5" t="s">
        <f>=HYPERLINK("https://leilaoonline.com.br/lote/detalhe/251168", "32955")</f>
      </c>
      <c r="B211" s="4" t="s">
        <f>=HYPERLINK("https://leilaoonline.com.br/lote/detalhe/251168", "ENXADA ROTATIVA HOWARD ENGUNERING LIMITED; ANO 2014. - FR84719. - LOC. JATAÍ")</f>
      </c>
      <c r="C211" s="4" t="inlineStr">
        <is>
          <t>Não vendido</t>
        </is>
      </c>
      <c r="D211" s="4" t="inlineStr">
        <is>
          <t>7</t>
        </is>
      </c>
      <c r="E211" s="5" t="inlineStr">
        <is>
          <t>2.500,00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=HYPERLINK("https://leilaoonline.com.br/lote/detalhe/251154", "33026")</f>
      </c>
      <c r="B212" s="4" t="s">
        <f>=HYPERLINK("https://leilaoonline.com.br/lote/detalhe/251154", "SILO. - SAI-LP-0008. - LOC. LAGOA DA PRATA")</f>
      </c>
      <c r="C212" s="4" t="inlineStr">
        <is>
          <t>Não vendido</t>
        </is>
      </c>
      <c r="D212" s="4" t="inlineStr">
        <is>
          <t>1</t>
        </is>
      </c>
      <c r="E212" s="5" t="inlineStr">
        <is>
          <t>5.000,00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=HYPERLINK("https://leilaoonline.com.br/lote/detalhe/251150", "33070")</f>
      </c>
      <c r="B213" s="4" t="s">
        <f>=HYPERLINK("https://leilaoonline.com.br/lote/detalhe/251150", "ELIMINADOR DE SOQUEIRA AGRO MATÃO; ANO 2019. - FR25282. - LOC. BOM RETIRO")</f>
      </c>
      <c r="C213" s="4" t="inlineStr">
        <is>
          <t>Não vendido</t>
        </is>
      </c>
      <c r="D213" s="4" t="inlineStr">
        <is>
          <t>5</t>
        </is>
      </c>
      <c r="E213" s="5" t="inlineStr">
        <is>
          <t>2.000,00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=HYPERLINK("https://leilaoonline.com.br/lote/detalhe/252368", "33092")</f>
      </c>
      <c r="B214" s="4" t="s">
        <f>=HYPERLINK("https://leilaoonline.com.br/lote/detalhe/252368", "SIMULADOR REALDRIVE. (O EQUIPAMENTO ESTA DESMONTADO FOTO ILUSTRATIVA) - S/FR. - LOC. CAR - PIRACICABA")</f>
      </c>
      <c r="C214" s="4" t="inlineStr">
        <is>
          <t>Vendido</t>
        </is>
      </c>
      <c r="D214" s="4" t="inlineStr">
        <is>
          <t>14</t>
        </is>
      </c>
      <c r="E214" s="5" t="inlineStr">
        <is>
          <t>1.800,00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=HYPERLINK("https://leilaoonline.com.br/lote/detalhe/251152", "33361")</f>
      </c>
      <c r="B215" s="4" t="s">
        <f>=HYPERLINK("https://leilaoonline.com.br/lote/detalhe/251152", "SULCADOR 2 LIN. CIVEMASA; ANO 2018. - FR140066. - LOC. BOM RETIRO")</f>
      </c>
      <c r="C215" s="4" t="inlineStr">
        <is>
          <t>Não vendido</t>
        </is>
      </c>
      <c r="D215" s="4" t="inlineStr">
        <is>
          <t>17</t>
        </is>
      </c>
      <c r="E215" s="5" t="inlineStr">
        <is>
          <t>3.400,00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=HYPERLINK("https://leilaoonline.com.br/lote/detalhe/251153", "33363")</f>
      </c>
      <c r="B216" s="4" t="s">
        <f>=HYPERLINK("https://leilaoonline.com.br/lote/detalhe/251153", "CULTIVADOR 2L CARDERROLI; ANO 2018. - FR140045. - LOC. BOM RETIRO")</f>
      </c>
      <c r="C216" s="4" t="inlineStr">
        <is>
          <t>Não vendido</t>
        </is>
      </c>
      <c r="D216" s="4" t="inlineStr">
        <is>
          <t>14</t>
        </is>
      </c>
      <c r="E216" s="5" t="inlineStr">
        <is>
          <t>2.800,00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=HYPERLINK("https://leilaoonline.com.br/lote/detalhe/251179", "33373")</f>
      </c>
      <c r="B217" s="4" t="s">
        <f>=HYPERLINK("https://leilaoonline.com.br/lote/detalhe/251179", "CARRETINHA SERVIÇOS GERAIS; ANO 2011. - FR57301. - LOC. BOM RETIRO")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1.000,00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=HYPERLINK("https://leilaoonline.com.br/lote/detalhe/251183", "33377")</f>
      </c>
      <c r="B218" s="4" t="s">
        <f>=HYPERLINK("https://leilaoonline.com.br/lote/detalhe/251183", "IMPLEMENTO TOMBADOR DE CANA. - S/FR. - LOC. BOM RETIRO")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=HYPERLINK("https://leilaoonline.com.br/lote/detalhe/251161", "33601")</f>
      </c>
      <c r="B219" s="4" t="s">
        <f>=HYPERLINK("https://leilaoonline.com.br/lote/detalhe/251161", "SEMI REBOQUE RANDON EQ CA; ANO 2008/2008; AZUL. - FR81979. - LOC. ZANIN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10.000,00</t>
        </is>
      </c>
      <c r="F21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2026-07-12T22:42:05.00Z</dcterms:created>
  <dc:creator>Tellks Tecnologia</dc:creator>
  <cp:revision>0</cp:revision>
</cp:coreProperties>
</file>