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Lotes" sheetId="1" state="visible" r:id="rId2"/>
  </sheets>
  <calcPr iterateCount="100" refMode="A1" iterate="false" iterateDelta="0.001"/>
</workbook>
</file>

<file path=xl/styles.xml><?xml version="1.0" encoding="utf-8"?>
<styleSheet xmlns="http://schemas.openxmlformats.org/spreadsheetml/2006/main">
  <numFmts count="2">
    <numFmt numFmtId="164" formatCode="GENERAL"/>
    <numFmt numFmtId="165" formatCode="@"/>
  </numFmts>
  <fonts count="6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22"/>
      <color rgb="FF1C4E61"/>
      <b val="true"/>
    </font>
    <font>
      <name val="Arial"/>
      <charset val="1"/>
      <family val="2"/>
      <sz val="10"/>
      <b val="true"/>
    </font>
  </fonts>
  <fills count="2">
    <fill>
      <patternFill patternType="none"/>
    </fill>
    <fill>
      <patternFill patternType="gray125"/>
    </fill>
  </fills>
  <borders count="1">
    <border diagonalDown="false" diagonalUp="false">
      <left/>
      <right/>
      <top/>
      <bottom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6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4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5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true" applyBorder="false" applyFont="true" applyProtection="false" borderId="0" fillId="0" fontId="5" numFmtId="165" xfId="0">
      <alignment horizontal="right" vertical="bottom" textRotation="0" wrapText="fals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128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5" min="1" style="0" width="11.5"/>
  </cols>
  <sheetData>
    <row collapsed="false" customFormat="false" customHeight="false" hidden="false" ht="12.1" outlineLevel="0" r="1">
      <c r="A1" s="1"/>
      <c r="B1" s="1"/>
      <c r="C1" s="1"/>
    </row>
    <row collapsed="false" customFormat="false" customHeight="false" hidden="false" ht="12.1" outlineLevel="0" r="2">
      <c r="A2" s="2" t="inlineStr">
        <is>
          <t>LEILÃO ONLINE.COM.BR</t>
        </is>
      </c>
      <c r="B2" s="2"/>
      <c r="C2" s="2"/>
      <c r="D2" s="2"/>
      <c r="E2" s="2"/>
    </row>
    <row collapsed="false" customFormat="false" customHeight="false" hidden="false" ht="12.1" outlineLevel="0" r="3">
      <c r="A3" s="1"/>
      <c r="B3" s="1"/>
      <c r="C3" s="1"/>
    </row>
    <row collapsed="false" customFormat="false" customHeight="false" hidden="false" ht="12.1" outlineLevel="0" r="4">
      <c r="A4" s="1"/>
      <c r="B4" s="1"/>
      <c r="C4" s="1"/>
    </row>
    <row collapsed="false" customFormat="false" customHeight="false" hidden="false" ht="12.1" outlineLevel="0" r="5">
      <c r="A5" s="1"/>
      <c r="B5" s="1"/>
      <c r="C5" s="1"/>
    </row>
    <row collapsed="false" customFormat="false" customHeight="false" hidden="false" ht="12.1" outlineLevel="0" r="6">
      <c r="A6" s="3" t="inlineStr">
        <is>
          <t>Leilão</t>
        </is>
      </c>
      <c r="B6" s="4" t="inlineStr">
        <is>
          <t>CAMINHÕES - MAQUINAS CAT - 110 MOTORES - 16 TRANSFORMADORES - 1900M CABOS DE COBRE</t>
        </is>
      </c>
      <c r="C6" s="4"/>
      <c r="D6" s="4"/>
      <c r="E6" s="4"/>
      <c r="F6" s="4"/>
    </row>
    <row collapsed="false" customFormat="false" customHeight="false" hidden="false" ht="12.1" outlineLevel="0" r="7">
      <c r="A7" s="3" t="inlineStr">
        <is>
          <t>Data</t>
        </is>
      </c>
      <c r="B7" s="4" t="inlineStr">
        <is>
          <t>27/02/2018 11:32</t>
        </is>
      </c>
      <c r="C7" s="4"/>
      <c r="D7" s="4"/>
      <c r="E7" s="4"/>
      <c r="F7" s="4"/>
    </row>
    <row collapsed="false" customFormat="false" customHeight="false" hidden="false" ht="12.1" outlineLevel="0" r="8">
      <c r="A8" s="3" t="inlineStr">
        <is>
          <t>Leiloeiro</t>
        </is>
      </c>
      <c r="B8" s="4" t="inlineStr">
        <is>
          <t>Eduardo Jordao Boyadjian</t>
        </is>
      </c>
      <c r="C8" s="4"/>
      <c r="D8" s="4"/>
      <c r="E8" s="4"/>
      <c r="F8" s="4"/>
    </row>
    <row collapsed="false" customFormat="false" customHeight="false" hidden="false" ht="12.1" outlineLevel="0" r="9">
      <c r="A9" s="1"/>
      <c r="B9" s="1"/>
      <c r="C9" s="1"/>
    </row>
    <row collapsed="false" customFormat="false" customHeight="false" hidden="false" ht="12.1" outlineLevel="0" r="10">
      <c r="A10" s="3" t="inlineStr">
        <is>
          <t>Lote</t>
        </is>
      </c>
      <c r="B10" s="3" t="inlineStr">
        <is>
          <t>Descrição</t>
        </is>
      </c>
      <c r="C10" s="3" t="inlineStr">
        <is>
          <t>Status</t>
        </is>
      </c>
      <c r="D10" s="3" t="inlineStr">
        <is>
          <t>Lances</t>
        </is>
      </c>
      <c r="E10" s="3" t="inlineStr">
        <is>
          <t>Lance atual</t>
        </is>
      </c>
      <c r="F10" s="3" t="inlineStr">
        <is>
          <t>Inc. mínimo</t>
        </is>
      </c>
    </row>
    <row collapsed="false" customFormat="false" customHeight="false" hidden="false" ht="12.1" outlineLevel="0" r="11">
      <c r="A11" s="5" t="s">
        <f>=HYPERLINK("https://leilaoonline.com.br/lote/detalhe/13913", "001")</f>
      </c>
      <c r="B11" s="4" t="s">
        <f>=HYPERLINK("https://leilaoonline.com.br/lote/detalhe/13913", " BRU-HDB9163-2018 -  MERCEDES BENZ - 1720 GUINDAUTO - - ANO: 2005 - ")</f>
      </c>
      <c r="C11" s="4" t="inlineStr">
        <is>
          <t>Vendido</t>
        </is>
      </c>
      <c r="D11" s="4" t="inlineStr">
        <is>
          <t>40</t>
        </is>
      </c>
      <c r="E11" s="5" t="inlineStr">
        <is>
          <t>36.000,00</t>
        </is>
      </c>
      <c r="F11" s="4" t="inlineStr">
        <is>
          <t>500.00</t>
        </is>
      </c>
    </row>
    <row collapsed="false" customFormat="false" customHeight="false" hidden="false" ht="12.1" outlineLevel="0" r="12">
      <c r="A12" s="5" t="s">
        <f>=HYPERLINK("https://leilaoonline.com.br/lote/detalhe/13915", "002")</f>
      </c>
      <c r="B12" s="4" t="s">
        <f>=HYPERLINK("https://leilaoonline.com.br/lote/detalhe/13915", " PIC-CP5191-2018 - M.BENZ - 1.720K - ANO: 2001 -")</f>
      </c>
      <c r="C12" s="4" t="inlineStr">
        <is>
          <t>Vendido</t>
        </is>
      </c>
      <c r="D12" s="4" t="inlineStr">
        <is>
          <t>36</t>
        </is>
      </c>
      <c r="E12" s="5" t="inlineStr">
        <is>
          <t>27.500,00</t>
        </is>
      </c>
      <c r="F12" s="4" t="inlineStr">
        <is>
          <t>500.00</t>
        </is>
      </c>
    </row>
    <row collapsed="false" customFormat="false" customHeight="false" hidden="false" ht="12.1" outlineLevel="0" r="13">
      <c r="A13" s="5" t="s">
        <f>=HYPERLINK("https://leilaoonline.com.br/lote/detalhe/13914", "003")</f>
      </c>
      <c r="B13" s="4" t="s">
        <f>=HYPERLINK("https://leilaoonline.com.br/lote/detalhe/13914", " PIC-MBR28727-2018 - CAMINHÃO - M, BENZ - 710 - ANO: 2004 ")</f>
      </c>
      <c r="C13" s="4" t="inlineStr">
        <is>
          <t>Vendido</t>
        </is>
      </c>
      <c r="D13" s="4" t="inlineStr">
        <is>
          <t>52</t>
        </is>
      </c>
      <c r="E13" s="5" t="inlineStr">
        <is>
          <t>34.000,00</t>
        </is>
      </c>
      <c r="F13" s="4" t="inlineStr">
        <is>
          <t>500.00</t>
        </is>
      </c>
    </row>
    <row collapsed="false" customFormat="false" customHeight="false" hidden="false" ht="12.1" outlineLevel="0" r="14">
      <c r="A14" s="5" t="s">
        <f>=HYPERLINK("https://leilaoonline.com.br/lote/detalhe/13912", "019")</f>
      </c>
      <c r="B14" s="4" t="s">
        <f>=HYPERLINK("https://leilaoonline.com.br/lote/detalhe/13912", " GSO-GZQ7422-2017 - CAMINHONETE - MITSUBISHI - L200 4X4 GL - ANO: 2006 -")</f>
      </c>
      <c r="C14" s="4" t="inlineStr">
        <is>
          <t>Vendido</t>
        </is>
      </c>
      <c r="D14" s="4" t="inlineStr">
        <is>
          <t>26</t>
        </is>
      </c>
      <c r="E14" s="5" t="inlineStr">
        <is>
          <t>13.000,00</t>
        </is>
      </c>
      <c r="F14" s="4" t="inlineStr">
        <is>
          <t>250.00</t>
        </is>
      </c>
    </row>
    <row collapsed="false" customFormat="false" customHeight="false" hidden="false" ht="12.1" outlineLevel="0" r="15">
      <c r="A15" s="5" t="s">
        <f>=HYPERLINK("https://leilaoonline.com.br/lote/detalhe/13919", "020")</f>
      </c>
      <c r="B15" s="4" t="s">
        <f>=HYPERLINK("https://leilaoonline.com.br/lote/detalhe/13919", " 082-1200-2017 - PÁ CARREGADEIRA - CATERPILLAR - 962H - ANO: 2009")</f>
      </c>
      <c r="C15" s="4" t="inlineStr">
        <is>
          <t>Vendido</t>
        </is>
      </c>
      <c r="D15" s="4" t="inlineStr">
        <is>
          <t>5</t>
        </is>
      </c>
      <c r="E15" s="5" t="inlineStr">
        <is>
          <t>24.500,00</t>
        </is>
      </c>
      <c r="F15" s="4" t="inlineStr">
        <is>
          <t>500.00</t>
        </is>
      </c>
    </row>
    <row collapsed="false" customFormat="false" customHeight="false" hidden="false" ht="12.1" outlineLevel="0" r="16">
      <c r="A16" s="5" t="s">
        <f>=HYPERLINK("https://leilaoonline.com.br/lote/detalhe/13918", "021")</f>
      </c>
      <c r="B16" s="4" t="s">
        <f>=HYPERLINK("https://leilaoonline.com.br/lote/detalhe/13918", " SLS-EQ-027-2017 - PÁ CARREGADEIRA - CATERPILLAR - 962 G 10 TON - ANO: 2002 ")</f>
      </c>
      <c r="C16" s="4" t="inlineStr">
        <is>
          <t>Vendido</t>
        </is>
      </c>
      <c r="D16" s="4" t="inlineStr">
        <is>
          <t>2</t>
        </is>
      </c>
      <c r="E16" s="5" t="inlineStr">
        <is>
          <t>16.000,00</t>
        </is>
      </c>
      <c r="F16" s="4" t="inlineStr">
        <is>
          <t>500.00</t>
        </is>
      </c>
    </row>
    <row collapsed="false" customFormat="false" customHeight="false" hidden="false" ht="12.1" outlineLevel="0" r="17">
      <c r="A17" s="5" t="s">
        <f>=HYPERLINK("https://leilaoonline.com.br/lote/detalhe/13917", "022")</f>
      </c>
      <c r="B17" s="4" t="s">
        <f>=HYPERLINK("https://leilaoonline.com.br/lote/detalhe/13917", " GSO-PM3204-2017 - CARREGADEIRA - VOLVO - L330D - ANO: 2002 - ")</f>
      </c>
      <c r="C17" s="4" t="inlineStr">
        <is>
          <t>Vendido</t>
        </is>
      </c>
      <c r="D17" s="4" t="inlineStr">
        <is>
          <t>9</t>
        </is>
      </c>
      <c r="E17" s="5" t="inlineStr">
        <is>
          <t>10.500,00</t>
        </is>
      </c>
      <c r="F17" s="4" t="inlineStr">
        <is>
          <t>500.00</t>
        </is>
      </c>
    </row>
    <row collapsed="false" customFormat="false" customHeight="false" hidden="false" ht="12.1" outlineLevel="0" r="18">
      <c r="A18" s="5" t="s">
        <f>=HYPERLINK("https://leilaoonline.com.br/lote/detalhe/13921", "023")</f>
      </c>
      <c r="B18" s="4" t="s">
        <f>=HYPERLINK("https://leilaoonline.com.br/lote/detalhe/13921", " GSO-RE2703-2017 - RETRO ESCAVADEIRA - LIEBHERR - 964B - ANO: 2006 ")</f>
      </c>
      <c r="C18" s="4" t="inlineStr">
        <is>
          <t>Vendido</t>
        </is>
      </c>
      <c r="D18" s="4" t="inlineStr">
        <is>
          <t>2</t>
        </is>
      </c>
      <c r="E18" s="5" t="inlineStr">
        <is>
          <t>11.200,00</t>
        </is>
      </c>
      <c r="F18" s="4" t="inlineStr">
        <is>
          <t>500.00</t>
        </is>
      </c>
    </row>
    <row collapsed="false" customFormat="false" customHeight="false" hidden="false" ht="12.1" outlineLevel="0" r="19">
      <c r="A19" s="5" t="s">
        <f>=HYPERLINK("https://leilaoonline.com.br/lote/detalhe/13925", "024")</f>
      </c>
      <c r="B19" s="4" t="s">
        <f>=HYPERLINK("https://leilaoonline.com.br/lote/detalhe/13925", " ITA-007-2018 - TRATOR DE PNEU 854G-800HP (L) CATERPILLAR, ANO 2008")</f>
      </c>
      <c r="C19" s="4" t="inlineStr">
        <is>
          <t>Não vendido</t>
        </is>
      </c>
      <c r="D19" s="4" t="inlineStr">
        <is>
          <t>72</t>
        </is>
      </c>
      <c r="E19" s="5" t="inlineStr">
        <is>
          <t>68.000,00</t>
        </is>
      </c>
      <c r="F19" s="4" t="inlineStr">
        <is>
          <t>500.00</t>
        </is>
      </c>
    </row>
    <row collapsed="false" customFormat="false" customHeight="false" hidden="false" ht="12.1" outlineLevel="0" r="20">
      <c r="A20" s="5" t="s">
        <f>=HYPERLINK("https://leilaoonline.com.br/lote/detalhe/13922", "025")</f>
      </c>
      <c r="B20" s="4" t="s">
        <f>=HYPERLINK("https://leilaoonline.com.br/lote/detalhe/13922", " ITA-006-2018 - PERFURATRIZ ATLAS T4BH INGERSOL RAND CABINE, ANO 2006 ")</f>
      </c>
      <c r="C20" s="4" t="inlineStr">
        <is>
          <t>Não vendido</t>
        </is>
      </c>
      <c r="D20" s="4" t="inlineStr">
        <is>
          <t>183</t>
        </is>
      </c>
      <c r="E20" s="5" t="inlineStr">
        <is>
          <t>102.500,00</t>
        </is>
      </c>
      <c r="F20" s="4" t="inlineStr">
        <is>
          <t>1000.00</t>
        </is>
      </c>
    </row>
    <row collapsed="false" customFormat="false" customHeight="false" hidden="false" ht="12.1" outlineLevel="0" r="21">
      <c r="A21" s="5" t="s">
        <f>=HYPERLINK("https://leilaoonline.com.br/lote/detalhe/13924", "026")</f>
      </c>
      <c r="B21" s="4" t="s">
        <f>=HYPERLINK("https://leilaoonline.com.br/lote/detalhe/13924", " MARI-TP4702-2017 - TRATOR PNEUS - KOMATSU - WD600-1 - ANO: 2004 ")</f>
      </c>
      <c r="C21" s="4" t="inlineStr">
        <is>
          <t>Vendido</t>
        </is>
      </c>
      <c r="D21" s="4" t="inlineStr">
        <is>
          <t>9</t>
        </is>
      </c>
      <c r="E21" s="5" t="inlineStr">
        <is>
          <t>36.500,00</t>
        </is>
      </c>
      <c r="F21" s="4" t="inlineStr">
        <is>
          <t>500.00</t>
        </is>
      </c>
    </row>
    <row collapsed="false" customFormat="false" customHeight="false" hidden="false" ht="12.1" outlineLevel="0" r="22">
      <c r="A22" s="5" t="s">
        <f>=HYPERLINK("https://leilaoonline.com.br/lote/detalhe/13923", "027")</f>
      </c>
      <c r="B22" s="4" t="s">
        <f>=HYPERLINK("https://leilaoonline.com.br/lote/detalhe/13923", " ITA-005-2018 - VARREDEIRA MECANIZADA VARREDEIRA KMR 1700D")</f>
      </c>
      <c r="C22" s="4" t="inlineStr">
        <is>
          <t>Não vendido</t>
        </is>
      </c>
      <c r="D22" s="4" t="inlineStr">
        <is>
          <t>1</t>
        </is>
      </c>
      <c r="E22" s="5" t="inlineStr">
        <is>
          <t>2.750,00</t>
        </is>
      </c>
      <c r="F22" s="4" t="inlineStr">
        <is>
          <t>250.00</t>
        </is>
      </c>
    </row>
    <row collapsed="false" customFormat="false" customHeight="false" hidden="false" ht="12.1" outlineLevel="0" r="23">
      <c r="A23" s="5" t="s">
        <f>=HYPERLINK("https://leilaoonline.com.br/lote/detalhe/13916", "029")</f>
      </c>
      <c r="B23" s="4" t="s">
        <f>=HYPERLINK("https://leilaoonline.com.br/lote/detalhe/13916", " TAM-JUS5204-2018 - PICKP - MMC - L200 4X4 GL - ANO: 2006 ")</f>
      </c>
      <c r="C23" s="4" t="inlineStr">
        <is>
          <t>Vendido</t>
        </is>
      </c>
      <c r="D23" s="4" t="inlineStr">
        <is>
          <t>28</t>
        </is>
      </c>
      <c r="E23" s="5" t="inlineStr">
        <is>
          <t>13.500,00</t>
        </is>
      </c>
      <c r="F23" s="4" t="inlineStr">
        <is>
          <t>250.00</t>
        </is>
      </c>
    </row>
    <row collapsed="false" customFormat="false" customHeight="false" hidden="false" ht="12.1" outlineLevel="0" r="24">
      <c r="A24" s="5" t="s">
        <f>=HYPERLINK("https://leilaoonline.com.br/lote/detalhe/14257", "044")</f>
      </c>
      <c r="B24" s="4" t="s">
        <f>=HYPERLINK("https://leilaoonline.com.br/lote/detalhe/14257", "SLB-001-2018 - 500 METROS CABO DE COBRE, MODELO EPRONAX SLIM 105, SEÇÃO NOMINAL 1X70MM CLASSE DE ISOLAÇÃO 8,7/15 KVA ")</f>
      </c>
      <c r="C24" s="4" t="inlineStr">
        <is>
          <t>Não vendido</t>
        </is>
      </c>
      <c r="D24" s="4" t="inlineStr">
        <is>
          <t>0</t>
        </is>
      </c>
      <c r="E24" s="5" t="inlineStr">
        <is>
          <t>12.500,00</t>
        </is>
      </c>
      <c r="F24" s="4" t="inlineStr">
        <is>
          <t>500.00</t>
        </is>
      </c>
    </row>
    <row collapsed="false" customFormat="false" customHeight="false" hidden="false" ht="12.1" outlineLevel="0" r="25">
      <c r="A25" s="5" t="s">
        <f>=HYPERLINK("https://leilaoonline.com.br/lote/detalhe/13932", "045")</f>
      </c>
      <c r="B25" s="4" t="s">
        <f>=HYPERLINK("https://leilaoonline.com.br/lote/detalhe/13932", " 082-1203-2017 - 101 SUPORTE DA TRANCA DA PORTA      ESQUERDA    ESCOTILHA DESCARGA VAGAO ")</f>
      </c>
      <c r="C25" s="4" t="inlineStr">
        <is>
          <t>Não vendido</t>
        </is>
      </c>
      <c r="D25" s="4" t="inlineStr">
        <is>
          <t>0</t>
        </is>
      </c>
      <c r="E25" s="5" t="inlineStr">
        <is>
          <t>350,00</t>
        </is>
      </c>
      <c r="F25" s="4" t="inlineStr">
        <is>
          <t>150.00</t>
        </is>
      </c>
    </row>
    <row collapsed="false" customFormat="false" customHeight="false" hidden="false" ht="12.1" outlineLevel="0" r="26">
      <c r="A26" s="5" t="s">
        <f>=HYPERLINK("https://leilaoonline.com.br/lote/detalhe/13934", "046")</f>
      </c>
      <c r="B26" s="4" t="s">
        <f>=HYPERLINK("https://leilaoonline.com.br/lote/detalhe/13934", " 082-1204-2017 - 2  CABO ACO PRE-FRMADO 2.1/4POL REG DIR")</f>
      </c>
      <c r="C26" s="4" t="inlineStr">
        <is>
          <t>Não vendido</t>
        </is>
      </c>
      <c r="D26" s="4" t="inlineStr">
        <is>
          <t>0</t>
        </is>
      </c>
      <c r="E26" s="5" t="inlineStr">
        <is>
          <t>250,00</t>
        </is>
      </c>
      <c r="F26" s="4" t="inlineStr">
        <is>
          <t>150.00</t>
        </is>
      </c>
    </row>
    <row collapsed="false" customFormat="false" customHeight="false" hidden="false" ht="12.1" outlineLevel="0" r="27">
      <c r="A27" s="5" t="s">
        <f>=HYPERLINK("https://leilaoonline.com.br/lote/detalhe/13933", "047")</f>
      </c>
      <c r="B27" s="4" t="s">
        <f>=HYPERLINK("https://leilaoonline.com.br/lote/detalhe/13933", " CFJ-004-2017 - 1 COMANDO HIDRAULOCO JOHNSON, MOD. HU057CP, SERIE 394303 (USADO)")</f>
      </c>
      <c r="C27" s="4" t="inlineStr">
        <is>
          <t>Vendido</t>
        </is>
      </c>
      <c r="D27" s="4" t="inlineStr">
        <is>
          <t>1</t>
        </is>
      </c>
      <c r="E27" s="5" t="inlineStr">
        <is>
          <t>1.050,00</t>
        </is>
      </c>
      <c r="F27" s="4" t="inlineStr">
        <is>
          <t>150.00</t>
        </is>
      </c>
    </row>
    <row collapsed="false" customFormat="false" customHeight="false" hidden="false" ht="12.1" outlineLevel="0" r="28">
      <c r="A28" s="5" t="s">
        <f>=HYPERLINK("https://leilaoonline.com.br/lote/detalhe/13931", "048")</f>
      </c>
      <c r="B28" s="4" t="s">
        <f>=HYPERLINK("https://leilaoonline.com.br/lote/detalhe/13931", " CFJ-005-2017 - 99 ITENS PARTES E PECAS DE EQUIPAMENTOS DIVERSOS, DENTE ESCAVACÃO, TELA PENEIRAMENTO E OUTROS")</f>
      </c>
      <c r="C28" s="4" t="inlineStr">
        <is>
          <t>Não vendido</t>
        </is>
      </c>
      <c r="D28" s="4" t="inlineStr">
        <is>
          <t>6</t>
        </is>
      </c>
      <c r="E28" s="5" t="inlineStr">
        <is>
          <t>1.800,00</t>
        </is>
      </c>
      <c r="F28" s="4" t="inlineStr">
        <is>
          <t>150.00</t>
        </is>
      </c>
    </row>
    <row collapsed="false" customFormat="false" customHeight="false" hidden="false" ht="12.1" outlineLevel="0" r="29">
      <c r="A29" s="5" t="s">
        <f>=HYPERLINK("https://leilaoonline.com.br/lote/detalhe/14161", "049")</f>
      </c>
      <c r="B29" s="4" t="s">
        <f>=HYPERLINK("https://leilaoonline.com.br/lote/detalhe/14161", "MUT-006-2018 - 4 MOTORES ELÉTRICOS")</f>
      </c>
      <c r="C29" s="4" t="inlineStr">
        <is>
          <t>Não vendido</t>
        </is>
      </c>
      <c r="D29" s="4" t="inlineStr">
        <is>
          <t>9</t>
        </is>
      </c>
      <c r="E29" s="5" t="inlineStr">
        <is>
          <t>2.450,00</t>
        </is>
      </c>
      <c r="F29" s="4" t="inlineStr">
        <is>
          <t>150.00</t>
        </is>
      </c>
    </row>
    <row collapsed="false" customFormat="false" customHeight="false" hidden="false" ht="12.1" outlineLevel="0" r="30">
      <c r="A30" s="5" t="s">
        <f>=HYPERLINK("https://leilaoonline.com.br/lote/detalhe/13965", "053")</f>
      </c>
      <c r="B30" s="4" t="s">
        <f>=HYPERLINK("https://leilaoonline.com.br/lote/detalhe/13965", " SSG-024-2017 - 1 DESCARREGADOR CJ COMPO;51104051400 METSO - ")</f>
      </c>
      <c r="C30" s="4" t="inlineStr">
        <is>
          <t>Não vendido</t>
        </is>
      </c>
      <c r="D30" s="4" t="inlineStr">
        <is>
          <t>1</t>
        </is>
      </c>
      <c r="E30" s="5" t="inlineStr">
        <is>
          <t>5.500,00</t>
        </is>
      </c>
      <c r="F30" s="4" t="inlineStr">
        <is>
          <t>500.00</t>
        </is>
      </c>
    </row>
    <row collapsed="false" customFormat="false" customHeight="false" hidden="false" ht="12.1" outlineLevel="0" r="31">
      <c r="A31" s="5" t="s">
        <f>=HYPERLINK("https://leilaoonline.com.br/lote/detalhe/13967", "054")</f>
      </c>
      <c r="B31" s="4" t="s">
        <f>=HYPERLINK("https://leilaoonline.com.br/lote/detalhe/13967", " OIA-045-2017 - 87 ITENS DIVERSOS - JUNTAS RETENDOR, GRAXETA E OUTROS")</f>
      </c>
      <c r="C31" s="4" t="inlineStr">
        <is>
          <t>Não vendido</t>
        </is>
      </c>
      <c r="D31" s="4" t="inlineStr">
        <is>
          <t>0</t>
        </is>
      </c>
      <c r="E31" s="5" t="inlineStr">
        <is>
          <t>550,00</t>
        </is>
      </c>
      <c r="F31" s="4" t="inlineStr">
        <is>
          <t>150.00</t>
        </is>
      </c>
    </row>
    <row collapsed="false" customFormat="false" customHeight="false" hidden="false" ht="12.1" outlineLevel="0" r="32">
      <c r="A32" s="5" t="s">
        <f>=HYPERLINK("https://leilaoonline.com.br/lote/detalhe/13959", "055")</f>
      </c>
      <c r="B32" s="4" t="s">
        <f>=HYPERLINK("https://leilaoonline.com.br/lote/detalhe/13959", " CFJ-006-2017 - 27 ITENS DIVERSOS, VOLUTA P/ BOMBAS, PARTES E PEÇAS DE EQUIPAMENTOS,E OUTROS VEJA DESCRITIVO DE ITENS ")</f>
      </c>
      <c r="C32" s="4" t="inlineStr">
        <is>
          <t>Vendido</t>
        </is>
      </c>
      <c r="D32" s="4" t="inlineStr">
        <is>
          <t>3</t>
        </is>
      </c>
      <c r="E32" s="5" t="inlineStr">
        <is>
          <t>1.050,00</t>
        </is>
      </c>
      <c r="F32" s="4" t="inlineStr">
        <is>
          <t>150.00</t>
        </is>
      </c>
    </row>
    <row collapsed="false" customFormat="false" customHeight="false" hidden="false" ht="12.1" outlineLevel="0" r="33">
      <c r="A33" s="5" t="s">
        <f>=HYPERLINK("https://leilaoonline.com.br/lote/detalhe/14278", "056")</f>
      </c>
      <c r="B33" s="4" t="s">
        <f>=HYPERLINK("https://leilaoonline.com.br/lote/detalhe/14278", "CFJ-009-2018 - 31 ITENS DIVERSOS, MANGUEIRA MONTAND, PARAFUSOS, FILTRO, FLUIDOS E OUTROS- VEJA DESCRITIVO DE ITENS  ")</f>
      </c>
      <c r="C33" s="4" t="inlineStr">
        <is>
          <t>Não vendido</t>
        </is>
      </c>
      <c r="D33" s="4" t="inlineStr">
        <is>
          <t>3</t>
        </is>
      </c>
      <c r="E33" s="5" t="inlineStr">
        <is>
          <t>750,00</t>
        </is>
      </c>
      <c r="F33" s="4" t="inlineStr">
        <is>
          <t>150.00</t>
        </is>
      </c>
    </row>
    <row collapsed="false" customFormat="false" customHeight="false" hidden="false" ht="12.1" outlineLevel="0" r="34">
      <c r="A34" s="5" t="s">
        <f>=HYPERLINK("https://leilaoonline.com.br/lote/detalhe/13962", "057")</f>
      </c>
      <c r="B34" s="4" t="s">
        <f>=HYPERLINK("https://leilaoonline.com.br/lote/detalhe/13962", " CFJ-010-2018 - 2.253 ITENS DIVERSOS, ADAPTADOR HIDRAULICA, FILTRO FLUIDO E OUTROS- VEJA DESCRITIVO DE ITENS ")</f>
      </c>
      <c r="C34" s="4" t="inlineStr">
        <is>
          <t>Vendido</t>
        </is>
      </c>
      <c r="D34" s="4" t="inlineStr">
        <is>
          <t>5</t>
        </is>
      </c>
      <c r="E34" s="5" t="inlineStr">
        <is>
          <t>1.350,00</t>
        </is>
      </c>
      <c r="F34" s="4" t="inlineStr">
        <is>
          <t>150.00</t>
        </is>
      </c>
    </row>
    <row collapsed="false" customFormat="false" customHeight="false" hidden="false" ht="12.1" outlineLevel="0" r="35">
      <c r="A35" s="5" t="s">
        <f>=HYPERLINK("https://leilaoonline.com.br/lote/detalhe/13956", "058")</f>
      </c>
      <c r="B35" s="4" t="s">
        <f>=HYPERLINK("https://leilaoonline.com.br/lote/detalhe/13956", " CFJ-011-2018 - 860 ITENS DIVERSOS, PORCAS , LENTE COMPONENTE, PLACAS, SENSORES E OUTROS -VEJA NOVO DESCRITIVO DE ITENS ")</f>
      </c>
      <c r="C35" s="4" t="inlineStr">
        <is>
          <t>Não vendido</t>
        </is>
      </c>
      <c r="D35" s="4" t="inlineStr">
        <is>
          <t>5</t>
        </is>
      </c>
      <c r="E35" s="5" t="inlineStr">
        <is>
          <t>1.350,00</t>
        </is>
      </c>
      <c r="F35" s="4" t="inlineStr">
        <is>
          <t>150.00</t>
        </is>
      </c>
    </row>
    <row collapsed="false" customFormat="false" customHeight="false" hidden="false" ht="12.1" outlineLevel="0" r="36">
      <c r="A36" s="5" t="s">
        <f>=HYPERLINK("https://leilaoonline.com.br/lote/detalhe/13963", "059")</f>
      </c>
      <c r="B36" s="4" t="s">
        <f>=HYPERLINK("https://leilaoonline.com.br/lote/detalhe/13963", " CKS-024-2017 - 16 TRANSFORMADORES DE DIVERSOS KVA- (VEJA NOVA DESCRIÇÃO DETALHADA ATUALIZADA)")</f>
      </c>
      <c r="C36" s="4" t="inlineStr">
        <is>
          <t>Vendido</t>
        </is>
      </c>
      <c r="D36" s="4" t="inlineStr">
        <is>
          <t>397</t>
        </is>
      </c>
      <c r="E36" s="5" t="inlineStr">
        <is>
          <t>233.500,00</t>
        </is>
      </c>
      <c r="F36" s="4" t="inlineStr">
        <is>
          <t>500.00</t>
        </is>
      </c>
    </row>
    <row collapsed="false" customFormat="false" customHeight="false" hidden="false" ht="12.1" outlineLevel="0" r="37">
      <c r="A37" s="5" t="s">
        <f>=HYPERLINK("https://leilaoonline.com.br/lote/detalhe/13958", "060")</f>
      </c>
      <c r="B37" s="4" t="s">
        <f>=HYPERLINK("https://leilaoonline.com.br/lote/detalhe/13958", " CKS-MRO-005-2017 - 6 MOTORES CA 7500 KW TRIFASICOS  ")</f>
      </c>
      <c r="C37" s="4" t="inlineStr">
        <is>
          <t>Não vendido</t>
        </is>
      </c>
      <c r="D37" s="4" t="inlineStr">
        <is>
          <t>63</t>
        </is>
      </c>
      <c r="E37" s="5" t="inlineStr">
        <is>
          <t>19.000,00</t>
        </is>
      </c>
      <c r="F37" s="4" t="inlineStr">
        <is>
          <t>150.00</t>
        </is>
      </c>
    </row>
    <row collapsed="false" customFormat="false" customHeight="false" hidden="false" ht="12.1" outlineLevel="0" r="38">
      <c r="A38" s="5" t="s">
        <f>=HYPERLINK("https://leilaoonline.com.br/lote/detalhe/13961", "061")</f>
      </c>
      <c r="B38" s="4" t="s">
        <f>=HYPERLINK("https://leilaoonline.com.br/lote/detalhe/13961", " CKS-MRO-030-2017- 286 ITENS DIVERSOS, MANGUEIRA MONTADA NÃO METALICA - VEJA DESCRITIVO DE ITENS ")</f>
      </c>
      <c r="C38" s="4" t="inlineStr">
        <is>
          <t>Não vendido</t>
        </is>
      </c>
      <c r="D38" s="4" t="inlineStr">
        <is>
          <t>0</t>
        </is>
      </c>
      <c r="E38" s="5" t="inlineStr">
        <is>
          <t>550,00</t>
        </is>
      </c>
      <c r="F38" s="4" t="inlineStr">
        <is>
          <t>150.00</t>
        </is>
      </c>
    </row>
    <row collapsed="false" customFormat="false" customHeight="false" hidden="false" ht="12.1" outlineLevel="0" r="39">
      <c r="A39" s="5" t="s">
        <f>=HYPERLINK("https://leilaoonline.com.br/lote/detalhe/13957", "062")</f>
      </c>
      <c r="B39" s="4" t="s">
        <f>=HYPERLINK("https://leilaoonline.com.br/lote/detalhe/13957", " CKS-MRO-031-2017- 107- ITENS DIVERSOS , MANGUEIRA MONTADA NÃO METALICA- VEJA DESCRITIVO DE ITENS ")</f>
      </c>
      <c r="C39" s="4" t="inlineStr">
        <is>
          <t>Não vendido</t>
        </is>
      </c>
      <c r="D39" s="4" t="inlineStr">
        <is>
          <t>0</t>
        </is>
      </c>
      <c r="E39" s="5" t="inlineStr">
        <is>
          <t>550,00</t>
        </is>
      </c>
      <c r="F39" s="4" t="inlineStr">
        <is>
          <t>150.00</t>
        </is>
      </c>
    </row>
    <row collapsed="false" customFormat="false" customHeight="false" hidden="false" ht="12.1" outlineLevel="0" r="40">
      <c r="A40" s="5" t="s">
        <f>=HYPERLINK("https://leilaoonline.com.br/lote/detalhe/13960", "063")</f>
      </c>
      <c r="B40" s="4" t="s">
        <f>=HYPERLINK("https://leilaoonline.com.br/lote/detalhe/13960", " FAB-049-2017- 672 ITENS DIVERSOS, CABOS COMPONENTES, ISOLADOR , BOBINAS, CILINDROS E OUTROS - VEJA DESCRITIVO DE ITENS ")</f>
      </c>
      <c r="C40" s="4" t="inlineStr">
        <is>
          <t>Não vendido</t>
        </is>
      </c>
      <c r="D40" s="4" t="inlineStr">
        <is>
          <t>1</t>
        </is>
      </c>
      <c r="E40" s="5" t="inlineStr">
        <is>
          <t>750,00</t>
        </is>
      </c>
      <c r="F40" s="4" t="inlineStr">
        <is>
          <t>150.00</t>
        </is>
      </c>
    </row>
    <row collapsed="false" customFormat="false" customHeight="false" hidden="false" ht="12.1" outlineLevel="0" r="41">
      <c r="A41" s="5" t="s">
        <f>=HYPERLINK("https://leilaoonline.com.br/lote/detalhe/13964", "064")</f>
      </c>
      <c r="B41" s="4" t="s">
        <f>=HYPERLINK("https://leilaoonline.com.br/lote/detalhe/13964", " GLO-001-2017- 18 ITENS DIVERSOS, PAINEIS DE PROTEÇÃO, SISTEMA DE ÓLEO DO MANCAL E OUTROS - VEJA DESCRITIVO DE ITENS ")</f>
      </c>
      <c r="C41" s="4" t="inlineStr">
        <is>
          <t>Não vendido</t>
        </is>
      </c>
      <c r="D41" s="4" t="inlineStr">
        <is>
          <t>14</t>
        </is>
      </c>
      <c r="E41" s="5" t="inlineStr">
        <is>
          <t>2.700,00</t>
        </is>
      </c>
      <c r="F41" s="4" t="inlineStr">
        <is>
          <t>150.00</t>
        </is>
      </c>
    </row>
    <row collapsed="false" customFormat="false" customHeight="false" hidden="false" ht="12.1" outlineLevel="0" r="42">
      <c r="A42" s="5" t="s">
        <f>=HYPERLINK("https://leilaoonline.com.br/lote/detalhe/13966", "066")</f>
      </c>
      <c r="B42" s="4" t="s">
        <f>=HYPERLINK("https://leilaoonline.com.br/lote/detalhe/13966", " MUT-045-2017 -  43 ITENS DIVERSOS PARA VEÍCULOS PESADOS MANCAL, VÁVULA, BOMBA E OUTROS")</f>
      </c>
      <c r="C42" s="4" t="inlineStr">
        <is>
          <t>Não vendido</t>
        </is>
      </c>
      <c r="D42" s="4" t="inlineStr">
        <is>
          <t>1</t>
        </is>
      </c>
      <c r="E42" s="5" t="inlineStr">
        <is>
          <t>750,00</t>
        </is>
      </c>
      <c r="F42" s="4" t="inlineStr">
        <is>
          <t>150.00</t>
        </is>
      </c>
    </row>
    <row collapsed="false" customFormat="false" customHeight="false" hidden="false" ht="12.1" outlineLevel="0" r="43">
      <c r="A43" s="5" t="s">
        <f>=HYPERLINK("https://leilaoonline.com.br/lote/detalhe/14156", "067")</f>
      </c>
      <c r="B43" s="4" t="s">
        <f>=HYPERLINK("https://leilaoonline.com.br/lote/detalhe/14156", "MEL-001-2018 - 5 EQUIPAMENTOS DE MEDIÇÃO PAINEL E OUTROS")</f>
      </c>
      <c r="C43" s="4" t="inlineStr">
        <is>
          <t>Não vendido</t>
        </is>
      </c>
      <c r="D43" s="4" t="inlineStr">
        <is>
          <t>14</t>
        </is>
      </c>
      <c r="E43" s="5" t="inlineStr">
        <is>
          <t>2.700,00</t>
        </is>
      </c>
      <c r="F43" s="4" t="inlineStr">
        <is>
          <t>150.00</t>
        </is>
      </c>
    </row>
    <row collapsed="false" customFormat="false" customHeight="false" hidden="false" ht="12.1" outlineLevel="0" r="44">
      <c r="A44" s="5" t="s">
        <f>=HYPERLINK("https://leilaoonline.com.br/lote/detalhe/13972", "068")</f>
      </c>
      <c r="B44" s="4" t="s">
        <f>=HYPERLINK("https://leilaoonline.com.br/lote/detalhe/13972", "OIA-013-2018 - 48 PEÇAS PARA COMPRESSORES - ANEL, SOLENOIDE E OUTROS")</f>
      </c>
      <c r="C44" s="4" t="inlineStr">
        <is>
          <t>Não vendido</t>
        </is>
      </c>
      <c r="D44" s="4" t="inlineStr">
        <is>
          <t>0</t>
        </is>
      </c>
      <c r="E44" s="5" t="inlineStr">
        <is>
          <t>250,00</t>
        </is>
      </c>
      <c r="F44" s="4" t="inlineStr">
        <is>
          <t>150.00</t>
        </is>
      </c>
    </row>
    <row collapsed="false" customFormat="false" customHeight="false" hidden="false" ht="12.1" outlineLevel="0" r="45">
      <c r="A45" s="5" t="s">
        <f>=HYPERLINK("https://leilaoonline.com.br/lote/detalhe/13971", "069")</f>
      </c>
      <c r="B45" s="4" t="s">
        <f>=HYPERLINK("https://leilaoonline.com.br/lote/detalhe/13971", "MUT-018-2018 - 14  MOTORES ELETRICOS")</f>
      </c>
      <c r="C45" s="4" t="inlineStr">
        <is>
          <t>Não vendido</t>
        </is>
      </c>
      <c r="D45" s="4" t="inlineStr">
        <is>
          <t>12</t>
        </is>
      </c>
      <c r="E45" s="5" t="inlineStr">
        <is>
          <t>2.500,00</t>
        </is>
      </c>
      <c r="F45" s="4" t="inlineStr">
        <is>
          <t>150.00</t>
        </is>
      </c>
    </row>
    <row collapsed="false" customFormat="false" customHeight="false" hidden="false" ht="12.1" outlineLevel="0" r="46">
      <c r="A46" s="5" t="s">
        <f>=HYPERLINK("https://leilaoonline.com.br/lote/detalhe/13968", "070")</f>
      </c>
      <c r="B46" s="4" t="s">
        <f>=HYPERLINK("https://leilaoonline.com.br/lote/detalhe/13968", "MUT-007-2018 -  8 MOTORES ELÉTRICOS")</f>
      </c>
      <c r="C46" s="4" t="inlineStr">
        <is>
          <t>Não vendido</t>
        </is>
      </c>
      <c r="D46" s="4" t="inlineStr">
        <is>
          <t>9</t>
        </is>
      </c>
      <c r="E46" s="5" t="inlineStr">
        <is>
          <t>2.050,00</t>
        </is>
      </c>
      <c r="F46" s="4" t="inlineStr">
        <is>
          <t>150.00</t>
        </is>
      </c>
    </row>
    <row collapsed="false" customFormat="false" customHeight="false" hidden="false" ht="12.1" outlineLevel="0" r="47">
      <c r="A47" s="5" t="s">
        <f>=HYPERLINK("https://leilaoonline.com.br/lote/detalhe/13969", "071")</f>
      </c>
      <c r="B47" s="4" t="s">
        <f>=HYPERLINK("https://leilaoonline.com.br/lote/detalhe/13969", "MUT-009-2018 - 7 MOTORES ELÉTRICOS")</f>
      </c>
      <c r="C47" s="4" t="inlineStr">
        <is>
          <t>Não vendido</t>
        </is>
      </c>
      <c r="D47" s="4" t="inlineStr">
        <is>
          <t>3</t>
        </is>
      </c>
      <c r="E47" s="5" t="inlineStr">
        <is>
          <t>1.550,00</t>
        </is>
      </c>
      <c r="F47" s="4" t="inlineStr">
        <is>
          <t>150.00</t>
        </is>
      </c>
    </row>
    <row collapsed="false" customFormat="false" customHeight="false" hidden="false" ht="12.1" outlineLevel="0" r="48">
      <c r="A48" s="5" t="s">
        <f>=HYPERLINK("https://leilaoonline.com.br/lote/detalhe/13970", "072")</f>
      </c>
      <c r="B48" s="4" t="s">
        <f>=HYPERLINK("https://leilaoonline.com.br/lote/detalhe/13970", "MUT-010-2018-  3 MOTORES ELÉTRICOS")</f>
      </c>
      <c r="C48" s="4" t="inlineStr">
        <is>
          <t>Não vendido</t>
        </is>
      </c>
      <c r="D48" s="4" t="inlineStr">
        <is>
          <t>2</t>
        </is>
      </c>
      <c r="E48" s="5" t="inlineStr">
        <is>
          <t>1.400,00</t>
        </is>
      </c>
      <c r="F48" s="4" t="inlineStr">
        <is>
          <t>150.00</t>
        </is>
      </c>
    </row>
    <row collapsed="false" customFormat="false" customHeight="false" hidden="false" ht="12.1" outlineLevel="0" r="49">
      <c r="A49" s="5" t="s">
        <f>=HYPERLINK("https://leilaoonline.com.br/lote/detalhe/14157", "073")</f>
      </c>
      <c r="B49" s="4" t="s">
        <f>=HYPERLINK("https://leilaoonline.com.br/lote/detalhe/14157", "MUT-001-2018 - 3 PARTES E PEÇAS - ANEL E OUTROS")</f>
      </c>
      <c r="C49" s="4" t="inlineStr">
        <is>
          <t>Não vendido</t>
        </is>
      </c>
      <c r="D49" s="4" t="inlineStr">
        <is>
          <t>1</t>
        </is>
      </c>
      <c r="E49" s="5" t="inlineStr">
        <is>
          <t>1.250,00</t>
        </is>
      </c>
      <c r="F49" s="4" t="inlineStr">
        <is>
          <t>150.00</t>
        </is>
      </c>
    </row>
    <row collapsed="false" customFormat="false" customHeight="false" hidden="false" ht="12.1" outlineLevel="0" r="50">
      <c r="A50" s="5" t="s">
        <f>=HYPERLINK("https://leilaoonline.com.br/lote/detalhe/14158", "074")</f>
      </c>
      <c r="B50" s="4" t="s">
        <f>=HYPERLINK("https://leilaoonline.com.br/lote/detalhe/14158", "MUT-003-2018 - 352 ITENS DIVERSOS ROLAMENTOS, VÁVULAS, MOTOR GIRO E OUTROS ")</f>
      </c>
      <c r="C50" s="4" t="inlineStr">
        <is>
          <t>Vendido</t>
        </is>
      </c>
      <c r="D50" s="4" t="inlineStr">
        <is>
          <t>11</t>
        </is>
      </c>
      <c r="E50" s="5" t="inlineStr">
        <is>
          <t>2.750,00</t>
        </is>
      </c>
      <c r="F50" s="4" t="inlineStr">
        <is>
          <t>150.00</t>
        </is>
      </c>
    </row>
    <row collapsed="false" customFormat="false" customHeight="false" hidden="false" ht="12.1" outlineLevel="0" r="51">
      <c r="A51" s="5" t="s">
        <f>=HYPERLINK("https://leilaoonline.com.br/lote/detalhe/14159", "075")</f>
      </c>
      <c r="B51" s="4" t="s">
        <f>=HYPERLINK("https://leilaoonline.com.br/lote/detalhe/14159", "MUT-004-2018 - 494 ITENS DIVERSOS MOTOR CUMMINS E OUTRO")</f>
      </c>
      <c r="C51" s="4" t="inlineStr">
        <is>
          <t>Vendido</t>
        </is>
      </c>
      <c r="D51" s="4" t="inlineStr">
        <is>
          <t>55</t>
        </is>
      </c>
      <c r="E51" s="5" t="inlineStr">
        <is>
          <t>16.150,00</t>
        </is>
      </c>
      <c r="F51" s="4" t="inlineStr">
        <is>
          <t>250.00</t>
        </is>
      </c>
    </row>
    <row collapsed="false" customFormat="false" customHeight="false" hidden="false" ht="12.1" outlineLevel="0" r="52">
      <c r="A52" s="5" t="s">
        <f>=HYPERLINK("https://leilaoonline.com.br/lote/detalhe/14163", "076")</f>
      </c>
      <c r="B52" s="4" t="s">
        <f>=HYPERLINK("https://leilaoonline.com.br/lote/detalhe/14163", "OIA-010-2018 -  21  ITENS DIVERSOS MANGOTE, MANGUEIRA E OUTROS")</f>
      </c>
      <c r="C52" s="4" t="inlineStr">
        <is>
          <t>Não vendido</t>
        </is>
      </c>
      <c r="D52" s="4" t="inlineStr">
        <is>
          <t>0</t>
        </is>
      </c>
      <c r="E52" s="5" t="inlineStr">
        <is>
          <t>200,00</t>
        </is>
      </c>
      <c r="F52" s="4" t="inlineStr">
        <is>
          <t>100.00</t>
        </is>
      </c>
    </row>
    <row collapsed="false" customFormat="false" customHeight="false" hidden="false" ht="12.1" outlineLevel="0" r="53">
      <c r="A53" s="5" t="s">
        <f>=HYPERLINK("https://leilaoonline.com.br/lote/detalhe/14164", "077")</f>
      </c>
      <c r="B53" s="4" t="s">
        <f>=HYPERLINK("https://leilaoonline.com.br/lote/detalhe/14164", "OIA-002-2018 - 48 ITENS VÁVULAS, TRANSMISSOR DE NIVÉL E OUTROS")</f>
      </c>
      <c r="C53" s="4" t="inlineStr">
        <is>
          <t>Vendido</t>
        </is>
      </c>
      <c r="D53" s="4" t="inlineStr">
        <is>
          <t>1</t>
        </is>
      </c>
      <c r="E53" s="5" t="inlineStr">
        <is>
          <t>1.250,00</t>
        </is>
      </c>
      <c r="F53" s="4" t="inlineStr">
        <is>
          <t>150.00</t>
        </is>
      </c>
    </row>
    <row collapsed="false" customFormat="false" customHeight="false" hidden="false" ht="12.1" outlineLevel="0" r="54">
      <c r="A54" s="5" t="s">
        <f>=HYPERLINK("https://leilaoonline.com.br/lote/detalhe/14165", "078")</f>
      </c>
      <c r="B54" s="4" t="s">
        <f>=HYPERLINK("https://leilaoonline.com.br/lote/detalhe/14165", "OIA-005-2018 -  6 PLACAS COMPONENTES E 50KG DE TARUGO DE FERRO")</f>
      </c>
      <c r="C54" s="4" t="inlineStr">
        <is>
          <t>Não vendido</t>
        </is>
      </c>
      <c r="D54" s="4" t="inlineStr">
        <is>
          <t>0</t>
        </is>
      </c>
      <c r="E54" s="5" t="inlineStr">
        <is>
          <t>250,00</t>
        </is>
      </c>
      <c r="F54" s="4" t="inlineStr">
        <is>
          <t>150.00</t>
        </is>
      </c>
    </row>
    <row collapsed="false" customFormat="false" customHeight="false" hidden="false" ht="12.1" outlineLevel="0" r="55">
      <c r="A55" s="5" t="s">
        <f>=HYPERLINK("https://leilaoonline.com.br/lote/detalhe/14195", "080")</f>
      </c>
      <c r="B55" s="4" t="s">
        <f>=HYPERLINK("https://leilaoonline.com.br/lote/detalhe/14195", "OIA-062-2017- CONTAINER DE TRANSPORTE DE CALCINADO;")</f>
      </c>
      <c r="C55" s="4" t="inlineStr">
        <is>
          <t>Não vendido</t>
        </is>
      </c>
      <c r="D55" s="4" t="inlineStr">
        <is>
          <t>5</t>
        </is>
      </c>
      <c r="E55" s="5" t="inlineStr">
        <is>
          <t>3.250,00</t>
        </is>
      </c>
      <c r="F55" s="4" t="inlineStr">
        <is>
          <t>250.00</t>
        </is>
      </c>
    </row>
    <row collapsed="false" customFormat="false" customHeight="false" hidden="false" ht="12.1" outlineLevel="0" r="56">
      <c r="A56" s="5" t="s">
        <f>=HYPERLINK("https://leilaoonline.com.br/lote/detalhe/14196", "081")</f>
      </c>
      <c r="B56" s="4" t="s">
        <f>=HYPERLINK("https://leilaoonline.com.br/lote/detalhe/14196", "OIA-063-2017 - CONTAINER DE TRANSPORTE DE CALCINADO;")</f>
      </c>
      <c r="C56" s="4" t="inlineStr">
        <is>
          <t>Não vendido</t>
        </is>
      </c>
      <c r="D56" s="4" t="inlineStr">
        <is>
          <t>5</t>
        </is>
      </c>
      <c r="E56" s="5" t="inlineStr">
        <is>
          <t>3.250,00</t>
        </is>
      </c>
      <c r="F56" s="4" t="inlineStr">
        <is>
          <t>250.00</t>
        </is>
      </c>
    </row>
    <row collapsed="false" customFormat="false" customHeight="false" hidden="false" ht="12.1" outlineLevel="0" r="57">
      <c r="A57" s="5" t="s">
        <f>=HYPERLINK("https://leilaoonline.com.br/lote/detalhe/14197", "082")</f>
      </c>
      <c r="B57" s="4" t="s">
        <f>=HYPERLINK("https://leilaoonline.com.br/lote/detalhe/14197", "OIA-064-2017 - CONTAINER DE TRANSPORTE DE CALCINADO;")</f>
      </c>
      <c r="C57" s="4" t="inlineStr">
        <is>
          <t>Não vendido</t>
        </is>
      </c>
      <c r="D57" s="4" t="inlineStr">
        <is>
          <t>1</t>
        </is>
      </c>
      <c r="E57" s="5" t="inlineStr">
        <is>
          <t>2.250,00</t>
        </is>
      </c>
      <c r="F57" s="4" t="inlineStr">
        <is>
          <t>250.00</t>
        </is>
      </c>
    </row>
    <row collapsed="false" customFormat="false" customHeight="false" hidden="false" ht="12.1" outlineLevel="0" r="58">
      <c r="A58" s="5" t="s">
        <f>=HYPERLINK("https://leilaoonline.com.br/lote/detalhe/14198", "083")</f>
      </c>
      <c r="B58" s="4" t="s">
        <f>=HYPERLINK("https://leilaoonline.com.br/lote/detalhe/14198", "OIA-065-2017-CONTAINER DE TRANSPORTE DE CALCINADO")</f>
      </c>
      <c r="C58" s="4" t="inlineStr">
        <is>
          <t>Não vendido</t>
        </is>
      </c>
      <c r="D58" s="4" t="inlineStr">
        <is>
          <t>1</t>
        </is>
      </c>
      <c r="E58" s="5" t="inlineStr">
        <is>
          <t>2.250,00</t>
        </is>
      </c>
      <c r="F58" s="4" t="inlineStr">
        <is>
          <t>250.00</t>
        </is>
      </c>
    </row>
    <row collapsed="false" customFormat="false" customHeight="false" hidden="false" ht="12.1" outlineLevel="0" r="59">
      <c r="A59" s="5" t="s">
        <f>=HYPERLINK("https://leilaoonline.com.br/lote/detalhe/14199", "084")</f>
      </c>
      <c r="B59" s="4" t="s">
        <f>=HYPERLINK("https://leilaoonline.com.br/lote/detalhe/14199", "OIA-066-2017 - CONTAINER DE TRANSPORTE DE CALCINADO")</f>
      </c>
      <c r="C59" s="4" t="inlineStr">
        <is>
          <t>Não vendido</t>
        </is>
      </c>
      <c r="D59" s="4" t="inlineStr">
        <is>
          <t>5</t>
        </is>
      </c>
      <c r="E59" s="5" t="inlineStr">
        <is>
          <t>3.250,00</t>
        </is>
      </c>
      <c r="F59" s="4" t="inlineStr">
        <is>
          <t>250.00</t>
        </is>
      </c>
    </row>
    <row collapsed="false" customFormat="false" customHeight="false" hidden="false" ht="12.1" outlineLevel="0" r="60">
      <c r="A60" s="5" t="s">
        <f>=HYPERLINK("https://leilaoonline.com.br/lote/detalhe/14200", "085")</f>
      </c>
      <c r="B60" s="4" t="s">
        <f>=HYPERLINK("https://leilaoonline.com.br/lote/detalhe/14200", "OIA-067-2017 -CONTAINER DE TRANSPORTE DE CALCINADO;")</f>
      </c>
      <c r="C60" s="4" t="inlineStr">
        <is>
          <t>Não vendido</t>
        </is>
      </c>
      <c r="D60" s="4" t="inlineStr">
        <is>
          <t>5</t>
        </is>
      </c>
      <c r="E60" s="5" t="inlineStr">
        <is>
          <t>3.250,00</t>
        </is>
      </c>
      <c r="F60" s="4" t="inlineStr">
        <is>
          <t>250.00</t>
        </is>
      </c>
    </row>
    <row collapsed="false" customFormat="false" customHeight="false" hidden="false" ht="12.1" outlineLevel="0" r="61">
      <c r="A61" s="5" t="s">
        <f>=HYPERLINK("https://leilaoonline.com.br/lote/detalhe/14201", "086")</f>
      </c>
      <c r="B61" s="4" t="s">
        <f>=HYPERLINK("https://leilaoonline.com.br/lote/detalhe/14201", "OIA-068-2017 - CONTAINER DE TRANSPORTE DE CALCINADO")</f>
      </c>
      <c r="C61" s="4" t="inlineStr">
        <is>
          <t>Não vendido</t>
        </is>
      </c>
      <c r="D61" s="4" t="inlineStr">
        <is>
          <t>9</t>
        </is>
      </c>
      <c r="E61" s="5" t="inlineStr">
        <is>
          <t>4.250,00</t>
        </is>
      </c>
      <c r="F61" s="4" t="inlineStr">
        <is>
          <t>250.00</t>
        </is>
      </c>
    </row>
    <row collapsed="false" customFormat="false" customHeight="false" hidden="false" ht="12.1" outlineLevel="0" r="62">
      <c r="A62" s="5" t="s">
        <f>=HYPERLINK("https://leilaoonline.com.br/lote/detalhe/14202", "087")</f>
      </c>
      <c r="B62" s="4" t="s">
        <f>=HYPERLINK("https://leilaoonline.com.br/lote/detalhe/14202", "OIA-069-2017 -CONTAINER DE TRANSPORTE DE CALCINADO")</f>
      </c>
      <c r="C62" s="4" t="inlineStr">
        <is>
          <t>Não vendido</t>
        </is>
      </c>
      <c r="D62" s="4" t="inlineStr">
        <is>
          <t>9</t>
        </is>
      </c>
      <c r="E62" s="5" t="inlineStr">
        <is>
          <t>4.250,00</t>
        </is>
      </c>
      <c r="F62" s="4" t="inlineStr">
        <is>
          <t>250.00</t>
        </is>
      </c>
    </row>
    <row collapsed="false" customFormat="false" customHeight="false" hidden="false" ht="12.1" outlineLevel="0" r="63">
      <c r="A63" s="5" t="s">
        <f>=HYPERLINK("https://leilaoonline.com.br/lote/detalhe/14203", "088")</f>
      </c>
      <c r="B63" s="4" t="s">
        <f>=HYPERLINK("https://leilaoonline.com.br/lote/detalhe/14203", "PIC-051-2017- 44 ITENS DIVERSOS - PLACAS COMPONENTES, REVESTIMENTO COMPONENTE , BASE E OUTROS- VEJA DESCRITIVO DE ITENS ")</f>
      </c>
      <c r="C63" s="4" t="inlineStr">
        <is>
          <t>Não vendido</t>
        </is>
      </c>
      <c r="D63" s="4" t="inlineStr">
        <is>
          <t>1</t>
        </is>
      </c>
      <c r="E63" s="5" t="inlineStr">
        <is>
          <t>850,00</t>
        </is>
      </c>
      <c r="F63" s="4" t="inlineStr">
        <is>
          <t>250.00</t>
        </is>
      </c>
    </row>
    <row collapsed="false" customFormat="false" customHeight="false" hidden="false" ht="12.1" outlineLevel="0" r="64">
      <c r="A64" s="5" t="s">
        <f>=HYPERLINK("https://leilaoonline.com.br/lote/detalhe/14236", "089")</f>
      </c>
      <c r="B64" s="4" t="s">
        <f>=HYPERLINK("https://leilaoonline.com.br/lote/detalhe/14236", "PIC-052-2017- 20 ITENS DIVERSOS-  VALVULAS COMPONENTES, MOLAS E OUTROS - VEJA DESCRITIVO DE ITENS ")</f>
      </c>
      <c r="C64" s="4" t="inlineStr">
        <is>
          <t>Não vendido</t>
        </is>
      </c>
      <c r="D64" s="4" t="inlineStr">
        <is>
          <t>1</t>
        </is>
      </c>
      <c r="E64" s="5" t="inlineStr">
        <is>
          <t>250,00</t>
        </is>
      </c>
      <c r="F64" s="4" t="inlineStr">
        <is>
          <t>150.00</t>
        </is>
      </c>
    </row>
    <row collapsed="false" customFormat="false" customHeight="false" hidden="false" ht="12.1" outlineLevel="0" r="65">
      <c r="A65" s="5" t="s">
        <f>=HYPERLINK("https://leilaoonline.com.br/lote/detalhe/13973", "090")</f>
      </c>
      <c r="B65" s="4" t="s">
        <f>=HYPERLINK("https://leilaoonline.com.br/lote/detalhe/13973", "GLO-002-2017- 5 ITENS DIVERSOS,PAINEIS DE CONTROLE, SINCRONIZAÇÃO, MEDIÇÃO E OUTROS ")</f>
      </c>
      <c r="C65" s="4" t="inlineStr">
        <is>
          <t>Não vendido</t>
        </is>
      </c>
      <c r="D65" s="4" t="inlineStr">
        <is>
          <t>2</t>
        </is>
      </c>
      <c r="E65" s="5" t="inlineStr">
        <is>
          <t>500,00</t>
        </is>
      </c>
      <c r="F65" s="4" t="inlineStr">
        <is>
          <t>150.00</t>
        </is>
      </c>
    </row>
    <row collapsed="false" customFormat="false" customHeight="false" hidden="false" ht="12.1" outlineLevel="0" r="66">
      <c r="A66" s="5" t="s">
        <f>=HYPERLINK("https://leilaoonline.com.br/lote/detalhe/13974", "091")</f>
      </c>
      <c r="B66" s="4" t="s">
        <f>=HYPERLINK("https://leilaoonline.com.br/lote/detalhe/13974", "ITA-001-2018- 42 ITENS DIVERSOS, FOGÃO DE 4 BOCAS, COM E SEM ACENDEDOR AUTOMÁTICO, DIVERSAS MARCAS - VEJA ITENS DESCRITIVOS ")</f>
      </c>
      <c r="C66" s="4" t="inlineStr">
        <is>
          <t>Não vendido</t>
        </is>
      </c>
      <c r="D66" s="4" t="inlineStr">
        <is>
          <t>6</t>
        </is>
      </c>
      <c r="E66" s="5" t="inlineStr">
        <is>
          <t>1.300,00</t>
        </is>
      </c>
      <c r="F66" s="4" t="inlineStr">
        <is>
          <t>150.00</t>
        </is>
      </c>
    </row>
    <row collapsed="false" customFormat="false" customHeight="false" hidden="false" ht="12.1" outlineLevel="0" r="67">
      <c r="A67" s="5" t="s">
        <f>=HYPERLINK("https://leilaoonline.com.br/lote/detalhe/14155", "092")</f>
      </c>
      <c r="B67" s="4" t="s">
        <f>=HYPERLINK("https://leilaoonline.com.br/lote/detalhe/14155", "ITA-002-2018- 29 ITENS DIVERSOS, SOFÁ 3 LUGARES EM COURINO, SOFÁ RESIDENCIAL DE 2 E 3 LUGARES 1,30 X 0,80 X 1.00")</f>
      </c>
      <c r="C67" s="4" t="inlineStr">
        <is>
          <t>Não vendido</t>
        </is>
      </c>
      <c r="D67" s="4" t="inlineStr">
        <is>
          <t>1</t>
        </is>
      </c>
      <c r="E67" s="5" t="inlineStr">
        <is>
          <t>550,00</t>
        </is>
      </c>
      <c r="F67" s="4" t="inlineStr">
        <is>
          <t>150.00</t>
        </is>
      </c>
    </row>
    <row collapsed="false" customFormat="false" customHeight="false" hidden="false" ht="12.1" outlineLevel="0" r="68">
      <c r="A68" s="5" t="s">
        <f>=HYPERLINK("https://leilaoonline.com.br/lote/detalhe/14160", "093")</f>
      </c>
      <c r="B68" s="4" t="s">
        <f>=HYPERLINK("https://leilaoonline.com.br/lote/detalhe/14160", "ITA-003-2018- 51 ITENS DIVERSOS, LAVADORAS SEMI AUTOMATICAS TIPO TANQUINHO E OUTRAS DIVERSAS- VEJA DESCRITIVO DE ITENS ")</f>
      </c>
      <c r="C68" s="4" t="inlineStr">
        <is>
          <t>Não vendido</t>
        </is>
      </c>
      <c r="D68" s="4" t="inlineStr">
        <is>
          <t>5</t>
        </is>
      </c>
      <c r="E68" s="5" t="inlineStr">
        <is>
          <t>950,00</t>
        </is>
      </c>
      <c r="F68" s="4" t="inlineStr">
        <is>
          <t>150.00</t>
        </is>
      </c>
    </row>
    <row collapsed="false" customFormat="false" customHeight="false" hidden="false" ht="12.1" outlineLevel="0" r="69">
      <c r="A69" s="5" t="s">
        <f>=HYPERLINK("https://leilaoonline.com.br/lote/detalhe/14162", "094")</f>
      </c>
      <c r="B69" s="4" t="s">
        <f>=HYPERLINK("https://leilaoonline.com.br/lote/detalhe/14162", "ITA-004-2018- 26 ITENS DIVERSOS - TELEVISORES 29 POLEGADAS, MARCAS DIVERSAS- VEJA DESCRITIVO DE ITENS ")</f>
      </c>
      <c r="C69" s="4" t="inlineStr">
        <is>
          <t>Não vendido</t>
        </is>
      </c>
      <c r="D69" s="4" t="inlineStr">
        <is>
          <t>0</t>
        </is>
      </c>
      <c r="E69" s="5" t="inlineStr">
        <is>
          <t>250,00</t>
        </is>
      </c>
      <c r="F69" s="4" t="inlineStr">
        <is>
          <t>150.00</t>
        </is>
      </c>
    </row>
    <row collapsed="false" customFormat="false" customHeight="false" hidden="false" ht="12.1" outlineLevel="0" r="70">
      <c r="A70" s="5" t="s">
        <f>=HYPERLINK("https://leilaoonline.com.br/lote/detalhe/14166", "095")</f>
      </c>
      <c r="B70" s="4" t="s">
        <f>=HYPERLINK("https://leilaoonline.com.br/lote/detalhe/14166", "MARI-005-2017 - 2500 CAIXAS DE (PALETES) CAIXAS DE TESTEMUNHOS DE SONDAGEM DE MADEIRAS VAZIAS - VEJA DESCRITIVO DE ITENS ")</f>
      </c>
      <c r="C70" s="4" t="inlineStr">
        <is>
          <t>Vendido</t>
        </is>
      </c>
      <c r="D70" s="4" t="inlineStr">
        <is>
          <t>2</t>
        </is>
      </c>
      <c r="E70" s="5" t="inlineStr">
        <is>
          <t>300,00</t>
        </is>
      </c>
      <c r="F70" s="4" t="inlineStr">
        <is>
          <t>100.00</t>
        </is>
      </c>
    </row>
    <row collapsed="false" customFormat="false" customHeight="false" hidden="false" ht="12.1" outlineLevel="0" r="71">
      <c r="A71" s="5" t="s">
        <f>=HYPERLINK("https://leilaoonline.com.br/lote/detalhe/14167", "096")</f>
      </c>
      <c r="B71" s="4" t="s">
        <f>=HYPERLINK("https://leilaoonline.com.br/lote/detalhe/14167", "OIA-001-2018- 247 ITENS DIVERSOS- PARTES E PEÇAS DE EQUIPAMENTOS, GRAFITE, PINO GRAXEIRO E OUTROS - VEJA DESCRITIVO DE ITENS ")</f>
      </c>
      <c r="C71" s="4" t="inlineStr">
        <is>
          <t>Não vendido</t>
        </is>
      </c>
      <c r="D71" s="4" t="inlineStr">
        <is>
          <t>0</t>
        </is>
      </c>
      <c r="E71" s="5" t="inlineStr">
        <is>
          <t>250,00</t>
        </is>
      </c>
      <c r="F71" s="4" t="inlineStr">
        <is>
          <t>150.00</t>
        </is>
      </c>
    </row>
    <row collapsed="false" customFormat="false" customHeight="false" hidden="false" ht="12.1" outlineLevel="0" r="72">
      <c r="A72" s="5" t="s">
        <f>=HYPERLINK("https://leilaoonline.com.br/lote/detalhe/14168", "097")</f>
      </c>
      <c r="B72" s="4" t="s">
        <f>=HYPERLINK("https://leilaoonline.com.br/lote/detalhe/14168", "OIA-003-2018- 56 ITENS DIVERSOS- FILTROS COMPONENTES, FILTROS DE COMBUSTIVEL E OUTROS -VEJA DESCRITIVO DE ITENS ")</f>
      </c>
      <c r="C72" s="4" t="inlineStr">
        <is>
          <t>Não vendido</t>
        </is>
      </c>
      <c r="D72" s="4" t="inlineStr">
        <is>
          <t>0</t>
        </is>
      </c>
      <c r="E72" s="5" t="inlineStr">
        <is>
          <t>250,00</t>
        </is>
      </c>
      <c r="F72" s="4" t="inlineStr">
        <is>
          <t>150.00</t>
        </is>
      </c>
    </row>
    <row collapsed="false" customFormat="false" customHeight="false" hidden="false" ht="12.1" outlineLevel="0" r="73">
      <c r="A73" s="5" t="s">
        <f>=HYPERLINK("https://leilaoonline.com.br/lote/detalhe/14185", "098")</f>
      </c>
      <c r="B73" s="4" t="s">
        <f>=HYPERLINK("https://leilaoonline.com.br/lote/detalhe/14185", "OIA-004-2018- 143 ITENS DIVERSOS - SELO COMPONENTE, KIT COMPONENTE PARA VEDAÇÃO E OUTROS - VEJA DESCRITIVO DE ITENS ")</f>
      </c>
      <c r="C73" s="4" t="inlineStr">
        <is>
          <t>Não vendido</t>
        </is>
      </c>
      <c r="D73" s="4" t="inlineStr">
        <is>
          <t>0</t>
        </is>
      </c>
      <c r="E73" s="5" t="inlineStr">
        <is>
          <t>250,00</t>
        </is>
      </c>
      <c r="F73" s="4" t="inlineStr">
        <is>
          <t>150.00</t>
        </is>
      </c>
    </row>
    <row collapsed="false" customFormat="false" customHeight="false" hidden="false" ht="12.1" outlineLevel="0" r="74">
      <c r="A74" s="5" t="s">
        <f>=HYPERLINK("https://leilaoonline.com.br/lote/detalhe/14186", "099")</f>
      </c>
      <c r="B74" s="4" t="s">
        <f>=HYPERLINK("https://leilaoonline.com.br/lote/detalhe/14186", "OIA-006-2018 -  59 ITENS DIVERSOS- PARTES E PEÇAS DE EQUIP., BATERIAS, LANTERNA, BUJÕ FUSIVEL E OUTROS- VEJA DESCRITIVO DE ITENS ")</f>
      </c>
      <c r="C74" s="4" t="inlineStr">
        <is>
          <t>Não vendido</t>
        </is>
      </c>
      <c r="D74" s="4" t="inlineStr">
        <is>
          <t>0</t>
        </is>
      </c>
      <c r="E74" s="5" t="inlineStr">
        <is>
          <t>250,00</t>
        </is>
      </c>
      <c r="F74" s="4" t="inlineStr">
        <is>
          <t>150.00</t>
        </is>
      </c>
    </row>
    <row collapsed="false" customFormat="false" customHeight="false" hidden="false" ht="12.1" outlineLevel="0" r="75">
      <c r="A75" s="5" t="s">
        <f>=HYPERLINK("https://leilaoonline.com.br/lote/detalhe/14187", "100")</f>
      </c>
      <c r="B75" s="4" t="s">
        <f>=HYPERLINK("https://leilaoonline.com.br/lote/detalhe/14187", "OIA-007-2018- 30 ITENS DIVERSOS - MANCAL COMPONENTE , BUCHA DE ROLAMENTO E OUTROS -VEJA DESCRITIVO DE ITENS ")</f>
      </c>
      <c r="C75" s="4" t="inlineStr">
        <is>
          <t>Não vendido</t>
        </is>
      </c>
      <c r="D75" s="4" t="inlineStr">
        <is>
          <t>0</t>
        </is>
      </c>
      <c r="E75" s="5" t="inlineStr">
        <is>
          <t>250,00</t>
        </is>
      </c>
      <c r="F75" s="4" t="inlineStr">
        <is>
          <t>150.00</t>
        </is>
      </c>
    </row>
    <row collapsed="false" customFormat="false" customHeight="false" hidden="false" ht="12.1" outlineLevel="0" r="76">
      <c r="A76" s="5" t="s">
        <f>=HYPERLINK("https://leilaoonline.com.br/lote/detalhe/14188", "101")</f>
      </c>
      <c r="B76" s="4" t="s">
        <f>=HYPERLINK("https://leilaoonline.com.br/lote/detalhe/14188", "OIA-009-2018- 36 ROLO TRANSPORTADOR, CAVALETE COMPONENTE, BASE COMPONENTE E OUTROS - VEJA ITENS DESCIRTIVOS")</f>
      </c>
      <c r="C76" s="4" t="inlineStr">
        <is>
          <t>Não vendido</t>
        </is>
      </c>
      <c r="D76" s="4" t="inlineStr">
        <is>
          <t>0</t>
        </is>
      </c>
      <c r="E76" s="5" t="inlineStr">
        <is>
          <t>550,00</t>
        </is>
      </c>
      <c r="F76" s="4" t="inlineStr">
        <is>
          <t>150.00</t>
        </is>
      </c>
    </row>
    <row collapsed="false" customFormat="false" customHeight="false" hidden="false" ht="12.1" outlineLevel="0" r="77">
      <c r="A77" s="5" t="s">
        <f>=HYPERLINK("https://leilaoonline.com.br/lote/detalhe/14189", "102")</f>
      </c>
      <c r="B77" s="4" t="s">
        <f>=HYPERLINK("https://leilaoonline.com.br/lote/detalhe/14189", "OIA-011-2018- 16 ITENS DIVERSOS- DISJUNTOR COMPONENTE- CORRENTE NOMINAL E OUTROS - ")</f>
      </c>
      <c r="C77" s="4" t="inlineStr">
        <is>
          <t>Vendido</t>
        </is>
      </c>
      <c r="D77" s="4" t="inlineStr">
        <is>
          <t>1</t>
        </is>
      </c>
      <c r="E77" s="5" t="inlineStr">
        <is>
          <t>250,00</t>
        </is>
      </c>
      <c r="F77" s="4" t="inlineStr">
        <is>
          <t>150.00</t>
        </is>
      </c>
    </row>
    <row collapsed="false" customFormat="false" customHeight="false" hidden="false" ht="12.1" outlineLevel="0" r="78">
      <c r="A78" s="5" t="s">
        <f>=HYPERLINK("https://leilaoonline.com.br/lote/detalhe/14190", "103")</f>
      </c>
      <c r="B78" s="4" t="s">
        <f>=HYPERLINK("https://leilaoonline.com.br/lote/detalhe/14190", "OIA-012-2018- 7  ITENS DIVERSOS -CILINDRO COMPONENTE, PARTES E PEÇAS - VEJA ITENS DESCRITIVOS ")</f>
      </c>
      <c r="C78" s="4" t="inlineStr">
        <is>
          <t>Não vendido</t>
        </is>
      </c>
      <c r="D78" s="4" t="inlineStr">
        <is>
          <t>0</t>
        </is>
      </c>
      <c r="E78" s="5" t="inlineStr">
        <is>
          <t>250,00</t>
        </is>
      </c>
      <c r="F78" s="4" t="inlineStr">
        <is>
          <t>150.00</t>
        </is>
      </c>
    </row>
    <row collapsed="false" customFormat="false" customHeight="false" hidden="false" ht="12.1" outlineLevel="0" r="79">
      <c r="A79" s="5" t="s">
        <f>=HYPERLINK("https://leilaoonline.com.br/lote/detalhe/14191", "104")</f>
      </c>
      <c r="B79" s="4" t="s">
        <f>=HYPERLINK("https://leilaoonline.com.br/lote/detalhe/14191", "OIA-014-2018- 12 ITENS DIVERSOS- CHAPA COMPONENTE, DICO COMPONENTE E OUTROS - VEJA DESCRISTIVO DE ITENS ")</f>
      </c>
      <c r="C79" s="4" t="inlineStr">
        <is>
          <t>Não vendido</t>
        </is>
      </c>
      <c r="D79" s="4" t="inlineStr">
        <is>
          <t>0</t>
        </is>
      </c>
      <c r="E79" s="5" t="inlineStr">
        <is>
          <t>200,00</t>
        </is>
      </c>
      <c r="F79" s="4" t="inlineStr">
        <is>
          <t>100.00</t>
        </is>
      </c>
    </row>
    <row collapsed="false" customFormat="false" customHeight="false" hidden="false" ht="12.1" outlineLevel="0" r="80">
      <c r="A80" s="5" t="s">
        <f>=HYPERLINK("https://leilaoonline.com.br/lote/detalhe/14192", "105")</f>
      </c>
      <c r="B80" s="4" t="s">
        <f>=HYPERLINK("https://leilaoonline.com.br/lote/detalhe/14192", "OIA-038-2017 - 28 ITENS DIVERSOS- VALVULAS COMPONENTES, PEÇAS E ITENS DIVERSOS- VEJA DESCRITIVO DE ITENS ")</f>
      </c>
      <c r="C80" s="4" t="inlineStr">
        <is>
          <t>Não vendido</t>
        </is>
      </c>
      <c r="D80" s="4" t="inlineStr">
        <is>
          <t>0</t>
        </is>
      </c>
      <c r="E80" s="5" t="inlineStr">
        <is>
          <t>250,00</t>
        </is>
      </c>
      <c r="F80" s="4" t="inlineStr">
        <is>
          <t>150.00</t>
        </is>
      </c>
    </row>
    <row collapsed="false" customFormat="false" customHeight="false" hidden="false" ht="12.1" outlineLevel="0" r="81">
      <c r="A81" s="5" t="s">
        <f>=HYPERLINK("https://leilaoonline.com.br/lote/detalhe/14193", "106")</f>
      </c>
      <c r="B81" s="4" t="s">
        <f>=HYPERLINK("https://leilaoonline.com.br/lote/detalhe/14193", "OIA-041-2017 - 169 ITENS DIVERSOS- BOMBAS CENTRIFUGAS, ADAPTADOR CHEVETA BROCA E OUTROS - VEJA DESCRITIVO DE ITENS ")</f>
      </c>
      <c r="C81" s="4" t="inlineStr">
        <is>
          <t>Não vendido</t>
        </is>
      </c>
      <c r="D81" s="4" t="inlineStr">
        <is>
          <t>0</t>
        </is>
      </c>
      <c r="E81" s="5" t="inlineStr">
        <is>
          <t>250,00</t>
        </is>
      </c>
      <c r="F81" s="4" t="inlineStr">
        <is>
          <t>150.00</t>
        </is>
      </c>
    </row>
    <row collapsed="false" customFormat="false" customHeight="false" hidden="false" ht="12.1" outlineLevel="0" r="82">
      <c r="A82" s="5" t="s">
        <f>=HYPERLINK("https://leilaoonline.com.br/lote/detalhe/14194", "107")</f>
      </c>
      <c r="B82" s="4" t="s">
        <f>=HYPERLINK("https://leilaoonline.com.br/lote/detalhe/14194", "OIA-046-2017-315 ITENS DIVERSOS - ATUADOR, MARTELO COMPONENTE E OUTROS PNEUMAUTICO , CORREIA V TIPO LISA E OUTROS- VEJA DESCRITIVO DE ITENS ")</f>
      </c>
      <c r="C82" s="4" t="inlineStr">
        <is>
          <t>Não vendido</t>
        </is>
      </c>
      <c r="D82" s="4" t="inlineStr">
        <is>
          <t>1</t>
        </is>
      </c>
      <c r="E82" s="5" t="inlineStr">
        <is>
          <t>250,00</t>
        </is>
      </c>
      <c r="F82" s="4" t="inlineStr">
        <is>
          <t>150.00</t>
        </is>
      </c>
    </row>
    <row collapsed="false" customFormat="false" customHeight="false" hidden="false" ht="12.1" outlineLevel="0" r="83">
      <c r="A83" s="5" t="s">
        <f>=HYPERLINK("https://leilaoonline.com.br/lote/detalhe/14237", "108")</f>
      </c>
      <c r="B83" s="4" t="s">
        <f>=HYPERLINK("https://leilaoonline.com.br/lote/detalhe/14237", "PIC-053-2017 - 191 ITENS DIVERSOS- MBR PLACA P/ APLICAÇÃO E OUTROS - VEJA DESCRITIVO DE ITENS ")</f>
      </c>
      <c r="C83" s="4" t="inlineStr">
        <is>
          <t>Não vendido</t>
        </is>
      </c>
      <c r="D83" s="4" t="inlineStr">
        <is>
          <t>0</t>
        </is>
      </c>
      <c r="E83" s="5" t="inlineStr">
        <is>
          <t>1.250,00</t>
        </is>
      </c>
      <c r="F83" s="4" t="inlineStr">
        <is>
          <t>250.00</t>
        </is>
      </c>
    </row>
    <row collapsed="false" customFormat="false" customHeight="false" hidden="false" ht="12.1" outlineLevel="0" r="84">
      <c r="A84" s="5" t="s">
        <f>=HYPERLINK("https://leilaoonline.com.br/lote/detalhe/14238", "109")</f>
      </c>
      <c r="B84" s="4" t="s">
        <f>=HYPERLINK("https://leilaoonline.com.br/lote/detalhe/14238", "PIC-054-2017 - 23 ITENS DIVERSOS- ELEMENTO FILT, EIXO COMPONENTE, CILINDRO E OUTROS ")</f>
      </c>
      <c r="C84" s="4" t="inlineStr">
        <is>
          <t>Vendido</t>
        </is>
      </c>
      <c r="D84" s="4" t="inlineStr">
        <is>
          <t>2</t>
        </is>
      </c>
      <c r="E84" s="5" t="inlineStr">
        <is>
          <t>1.700,00</t>
        </is>
      </c>
      <c r="F84" s="4" t="inlineStr">
        <is>
          <t>150.00</t>
        </is>
      </c>
    </row>
    <row collapsed="false" customFormat="false" customHeight="false" hidden="false" ht="12.1" outlineLevel="0" r="85">
      <c r="A85" s="5" t="s">
        <f>=HYPERLINK("https://leilaoonline.com.br/lote/detalhe/14239", "110")</f>
      </c>
      <c r="B85" s="4" t="s">
        <f>=HYPERLINK("https://leilaoonline.com.br/lote/detalhe/14239", "PIC-055-2017- 181 ITENS DIVERSOS - PARTES E PEÇAS TRANSPORTADOR , LAMINAS E OUTROS - VEJA DESCRITIVO DE ITENS ")</f>
      </c>
      <c r="C85" s="4" t="inlineStr">
        <is>
          <t>Não vendido</t>
        </is>
      </c>
      <c r="D85" s="4" t="inlineStr">
        <is>
          <t>0</t>
        </is>
      </c>
      <c r="E85" s="5" t="inlineStr">
        <is>
          <t>1.250,00</t>
        </is>
      </c>
      <c r="F85" s="4" t="inlineStr">
        <is>
          <t>250.00</t>
        </is>
      </c>
    </row>
    <row collapsed="false" customFormat="false" customHeight="false" hidden="false" ht="12.1" outlineLevel="0" r="86">
      <c r="A86" s="5" t="s">
        <f>=HYPERLINK("https://leilaoonline.com.br/lote/detalhe/14240", "111")</f>
      </c>
      <c r="B86" s="4" t="s">
        <f>=HYPERLINK("https://leilaoonline.com.br/lote/detalhe/14240", "PIC-057-2017- 1 ROTOR COMPONENTE - VEJA DESCRITIVO DE ITENS ")</f>
      </c>
      <c r="C86" s="4" t="inlineStr">
        <is>
          <t>Não vendido</t>
        </is>
      </c>
      <c r="D86" s="4" t="inlineStr">
        <is>
          <t>0</t>
        </is>
      </c>
      <c r="E86" s="5" t="inlineStr">
        <is>
          <t>1.250,00</t>
        </is>
      </c>
      <c r="F86" s="4" t="inlineStr">
        <is>
          <t>250.00</t>
        </is>
      </c>
    </row>
    <row collapsed="false" customFormat="false" customHeight="false" hidden="false" ht="12.1" outlineLevel="0" r="87">
      <c r="A87" s="5" t="s">
        <f>=HYPERLINK("https://leilaoonline.com.br/lote/detalhe/14241", "112")</f>
      </c>
      <c r="B87" s="4" t="s">
        <f>=HYPERLINK("https://leilaoonline.com.br/lote/detalhe/14241", "PIC-059-2017 - 185 ITENS DIVERSOS - PROCESSADOR ELETRONICO, BOMBEADOR COMPONENTE, MODULO ELETRONICO E OUTROS- VEJA DESCRITIVO DE ITENS ")</f>
      </c>
      <c r="C87" s="4" t="inlineStr">
        <is>
          <t>Não vendido</t>
        </is>
      </c>
      <c r="D87" s="4" t="inlineStr">
        <is>
          <t>0</t>
        </is>
      </c>
      <c r="E87" s="5" t="inlineStr">
        <is>
          <t>1.250,00</t>
        </is>
      </c>
      <c r="F87" s="4" t="inlineStr">
        <is>
          <t>150.00</t>
        </is>
      </c>
    </row>
    <row collapsed="false" customFormat="false" customHeight="false" hidden="false" ht="12.1" outlineLevel="0" r="88">
      <c r="A88" s="5" t="s">
        <f>=HYPERLINK("https://leilaoonline.com.br/lote/detalhe/14255", "113")</f>
      </c>
      <c r="B88" s="4" t="s">
        <f>=HYPERLINK("https://leilaoonline.com.br/lote/detalhe/14255", "PIC-060-2017 - 4 LONGARINAS  HAVER&amp;BOECKER- VEJA DESCRITIVO DE ITENS ")</f>
      </c>
      <c r="C88" s="4" t="inlineStr">
        <is>
          <t>Vendido</t>
        </is>
      </c>
      <c r="D88" s="4" t="inlineStr">
        <is>
          <t>3</t>
        </is>
      </c>
      <c r="E88" s="5" t="inlineStr">
        <is>
          <t>1.750,00</t>
        </is>
      </c>
      <c r="F88" s="4" t="inlineStr">
        <is>
          <t>250.00</t>
        </is>
      </c>
    </row>
    <row collapsed="false" customFormat="false" customHeight="false" hidden="false" ht="12.1" outlineLevel="0" r="89">
      <c r="A89" s="5" t="s">
        <f>=HYPERLINK("https://leilaoonline.com.br/lote/detalhe/14259", "114")</f>
      </c>
      <c r="B89" s="4" t="s">
        <f>=HYPERLINK("https://leilaoonline.com.br/lote/detalhe/14259", "SLS-MRO-046-2017 -1792 ITENS DIVERSOS- ROLO TRANSP. TIRANTE COMPONENTE, SUPORTE ROLETE E OUTROS- VEJA DESCRITIVO DE ITENS ")</f>
      </c>
      <c r="C89" s="4" t="inlineStr">
        <is>
          <t>Não vendido</t>
        </is>
      </c>
      <c r="D89" s="4" t="inlineStr">
        <is>
          <t>8</t>
        </is>
      </c>
      <c r="E89" s="5" t="inlineStr">
        <is>
          <t>2.300,00</t>
        </is>
      </c>
      <c r="F89" s="4" t="inlineStr">
        <is>
          <t>150.00</t>
        </is>
      </c>
    </row>
    <row collapsed="false" customFormat="false" customHeight="false" hidden="false" ht="12.1" outlineLevel="0" r="90">
      <c r="A90" s="5" t="s">
        <f>=HYPERLINK("https://leilaoonline.com.br/lote/detalhe/14260", "115")</f>
      </c>
      <c r="B90" s="4" t="s">
        <f>=HYPERLINK("https://leilaoonline.com.br/lote/detalhe/14260", "SLS-MRO-047-2017- 11 ITENS DIVERSOS - RODA COMPONENTE, EIXO COMPONENTE E OUTROS - VEJA ITENS DESCRITIVOS ")</f>
      </c>
      <c r="C90" s="4" t="inlineStr">
        <is>
          <t>Não vendido</t>
        </is>
      </c>
      <c r="D90" s="4" t="inlineStr">
        <is>
          <t>0</t>
        </is>
      </c>
      <c r="E90" s="5" t="inlineStr">
        <is>
          <t>550,00</t>
        </is>
      </c>
      <c r="F90" s="4" t="inlineStr">
        <is>
          <t>150.00</t>
        </is>
      </c>
    </row>
    <row collapsed="false" customFormat="false" customHeight="false" hidden="false" ht="12.1" outlineLevel="0" r="91">
      <c r="A91" s="5" t="s">
        <f>=HYPERLINK("https://leilaoonline.com.br/lote/detalhe/14263", "116")</f>
      </c>
      <c r="B91" s="4" t="s">
        <f>=HYPERLINK("https://leilaoonline.com.br/lote/detalhe/14263", "SLS-MRO-050-2017- 846 ITENS DIVERSOS- MOLA EXTERNA DESENHO E OUTROS - VEJA ITENS DESCRITIVOS ")</f>
      </c>
      <c r="C91" s="4" t="inlineStr">
        <is>
          <t>Não vendido</t>
        </is>
      </c>
      <c r="D91" s="4" t="inlineStr">
        <is>
          <t>0</t>
        </is>
      </c>
      <c r="E91" s="5" t="inlineStr">
        <is>
          <t>1.150,00</t>
        </is>
      </c>
      <c r="F91" s="4" t="inlineStr">
        <is>
          <t>150.00</t>
        </is>
      </c>
    </row>
    <row collapsed="false" customFormat="false" customHeight="false" hidden="false" ht="12.1" outlineLevel="0" r="92">
      <c r="A92" s="5" t="s">
        <f>=HYPERLINK("https://leilaoonline.com.br/lote/detalhe/14266", "117")</f>
      </c>
      <c r="B92" s="4" t="s">
        <f>=HYPERLINK("https://leilaoonline.com.br/lote/detalhe/14266", "SLS-MRO-055-2017- 162 ITENS DIVERSOS - MOLA HELICOIDAL, RODA COMPONENTE E OUTROS - VEJA DESCRITIVO DE ITENS ")</f>
      </c>
      <c r="C92" s="4" t="inlineStr">
        <is>
          <t>Não vendido</t>
        </is>
      </c>
      <c r="D92" s="4" t="inlineStr">
        <is>
          <t>0</t>
        </is>
      </c>
      <c r="E92" s="5" t="inlineStr">
        <is>
          <t>250,00</t>
        </is>
      </c>
      <c r="F92" s="4" t="inlineStr">
        <is>
          <t>150.00</t>
        </is>
      </c>
    </row>
    <row collapsed="false" customFormat="false" customHeight="false" hidden="false" ht="12.1" outlineLevel="0" r="93">
      <c r="A93" s="5" t="s">
        <f>=HYPERLINK("https://leilaoonline.com.br/lote/detalhe/14268", "119")</f>
      </c>
      <c r="B93" s="4" t="s">
        <f>=HYPERLINK("https://leilaoonline.com.br/lote/detalhe/14268", "SLS-MRO-057-2017- 2.280 - ITENS, DISPOSITIVO CO 200K - DESENHO VALE ")</f>
      </c>
      <c r="C93" s="4" t="inlineStr">
        <is>
          <t>Não vendido</t>
        </is>
      </c>
      <c r="D93" s="4" t="inlineStr">
        <is>
          <t>1</t>
        </is>
      </c>
      <c r="E93" s="5" t="inlineStr">
        <is>
          <t>200,00</t>
        </is>
      </c>
      <c r="F93" s="4" t="inlineStr">
        <is>
          <t>100.00</t>
        </is>
      </c>
    </row>
    <row collapsed="false" customFormat="false" customHeight="false" hidden="false" ht="12.1" outlineLevel="0" r="94">
      <c r="A94" s="5" t="s">
        <f>=HYPERLINK("https://leilaoonline.com.br/lote/detalhe/14269", "120")</f>
      </c>
      <c r="B94" s="4" t="s">
        <f>=HYPERLINK("https://leilaoonline.com.br/lote/detalhe/14269", "SSG-022-2017- 16 ITENS DIVERSOS , REVESTIMENTO TIPO PLACA DE ALIMENTAÇÃO, VEJA DESCRITIVO DE ITENS ")</f>
      </c>
      <c r="C94" s="4" t="inlineStr">
        <is>
          <t>Vendido</t>
        </is>
      </c>
      <c r="D94" s="4" t="inlineStr">
        <is>
          <t>140</t>
        </is>
      </c>
      <c r="E94" s="5" t="inlineStr">
        <is>
          <t>21.550,00</t>
        </is>
      </c>
      <c r="F94" s="4" t="inlineStr">
        <is>
          <t>150.00</t>
        </is>
      </c>
    </row>
    <row collapsed="false" customFormat="false" customHeight="false" hidden="false" ht="12.1" outlineLevel="0" r="95">
      <c r="A95" s="5" t="s">
        <f>=HYPERLINK("https://leilaoonline.com.br/lote/detalhe/14226", "122")</f>
      </c>
      <c r="B95" s="4" t="s">
        <f>=HYPERLINK("https://leilaoonline.com.br/lote/detalhe/14226", " MUT-008-2018 - 3 MOTORES ELÉTRICOS")</f>
      </c>
      <c r="C95" s="4" t="inlineStr">
        <is>
          <t>Não vendido</t>
        </is>
      </c>
      <c r="D95" s="4" t="inlineStr">
        <is>
          <t>6</t>
        </is>
      </c>
      <c r="E95" s="5" t="inlineStr">
        <is>
          <t>1.300,00</t>
        </is>
      </c>
      <c r="F95" s="4" t="inlineStr">
        <is>
          <t>150.00</t>
        </is>
      </c>
    </row>
    <row collapsed="false" customFormat="false" customHeight="false" hidden="false" ht="12.1" outlineLevel="0" r="96">
      <c r="A96" s="5" t="s">
        <f>=HYPERLINK("https://leilaoonline.com.br/lote/detalhe/14228", "123")</f>
      </c>
      <c r="B96" s="4" t="s">
        <f>=HYPERLINK("https://leilaoonline.com.br/lote/detalhe/14228", " MUT-011-2018 - 15 MOTORES ELÉTRICOS")</f>
      </c>
      <c r="C96" s="4" t="inlineStr">
        <is>
          <t>Vendido</t>
        </is>
      </c>
      <c r="D96" s="4" t="inlineStr">
        <is>
          <t>15</t>
        </is>
      </c>
      <c r="E96" s="5" t="inlineStr">
        <is>
          <t>2.650,00</t>
        </is>
      </c>
      <c r="F96" s="4" t="inlineStr">
        <is>
          <t>150.00</t>
        </is>
      </c>
    </row>
    <row collapsed="false" customFormat="false" customHeight="false" hidden="false" ht="12.1" outlineLevel="0" r="97">
      <c r="A97" s="5" t="s">
        <f>=HYPERLINK("https://leilaoonline.com.br/lote/detalhe/14225", "124")</f>
      </c>
      <c r="B97" s="4" t="s">
        <f>=HYPERLINK("https://leilaoonline.com.br/lote/detalhe/14225", " MUT-012-2018 - 8 MOTORES ELÉTRICOS")</f>
      </c>
      <c r="C97" s="4" t="inlineStr">
        <is>
          <t>Não vendido</t>
        </is>
      </c>
      <c r="D97" s="4" t="inlineStr">
        <is>
          <t>15</t>
        </is>
      </c>
      <c r="E97" s="5" t="inlineStr">
        <is>
          <t>2.650,00</t>
        </is>
      </c>
      <c r="F97" s="4" t="inlineStr">
        <is>
          <t>150.00</t>
        </is>
      </c>
    </row>
    <row collapsed="false" customFormat="false" customHeight="false" hidden="false" ht="12.1" outlineLevel="0" r="98">
      <c r="A98" s="5" t="s">
        <f>=HYPERLINK("https://leilaoonline.com.br/lote/detalhe/14235", "125")</f>
      </c>
      <c r="B98" s="4" t="s">
        <f>=HYPERLINK("https://leilaoonline.com.br/lote/detalhe/14235", " MUT-013-2018 - 8 MOTORES ELÉTRICOS")</f>
      </c>
      <c r="C98" s="4" t="inlineStr">
        <is>
          <t>Não vendido</t>
        </is>
      </c>
      <c r="D98" s="4" t="inlineStr">
        <is>
          <t>12</t>
        </is>
      </c>
      <c r="E98" s="5" t="inlineStr">
        <is>
          <t>2.200,00</t>
        </is>
      </c>
      <c r="F98" s="4" t="inlineStr">
        <is>
          <t>150.00</t>
        </is>
      </c>
    </row>
    <row collapsed="false" customFormat="false" customHeight="false" hidden="false" ht="12.1" outlineLevel="0" r="99">
      <c r="A99" s="5" t="s">
        <f>=HYPERLINK("https://leilaoonline.com.br/lote/detalhe/14221", "126")</f>
      </c>
      <c r="B99" s="4" t="s">
        <f>=HYPERLINK("https://leilaoonline.com.br/lote/detalhe/14221", " MUT-014-2018 - 11 MOTORES ELÉTRICOS")</f>
      </c>
      <c r="C99" s="4" t="inlineStr">
        <is>
          <t>Não vendido</t>
        </is>
      </c>
      <c r="D99" s="4" t="inlineStr">
        <is>
          <t>10</t>
        </is>
      </c>
      <c r="E99" s="5" t="inlineStr">
        <is>
          <t>1.900,00</t>
        </is>
      </c>
      <c r="F99" s="4" t="inlineStr">
        <is>
          <t>150.00</t>
        </is>
      </c>
    </row>
    <row collapsed="false" customFormat="false" customHeight="false" hidden="false" ht="12.1" outlineLevel="0" r="100">
      <c r="A100" s="5" t="s">
        <f>=HYPERLINK("https://leilaoonline.com.br/lote/detalhe/14234", "127")</f>
      </c>
      <c r="B100" s="4" t="s">
        <f>=HYPERLINK("https://leilaoonline.com.br/lote/detalhe/14234", " MUT-015-2018 - 8 MOTORES ELÉTRICOS")</f>
      </c>
      <c r="C100" s="4" t="inlineStr">
        <is>
          <t>Vendido</t>
        </is>
      </c>
      <c r="D100" s="4" t="inlineStr">
        <is>
          <t>11</t>
        </is>
      </c>
      <c r="E100" s="5" t="inlineStr">
        <is>
          <t>2.050,00</t>
        </is>
      </c>
      <c r="F100" s="4" t="inlineStr">
        <is>
          <t>150.00</t>
        </is>
      </c>
    </row>
    <row collapsed="false" customFormat="false" customHeight="false" hidden="false" ht="12.1" outlineLevel="0" r="101">
      <c r="A101" s="5" t="s">
        <f>=HYPERLINK("https://leilaoonline.com.br/lote/detalhe/14223", "128")</f>
      </c>
      <c r="B101" s="4" t="s">
        <f>=HYPERLINK("https://leilaoonline.com.br/lote/detalhe/14223", " MUT-016-2018 - 7 MOTORES ELÉTRICOS")</f>
      </c>
      <c r="C101" s="4" t="inlineStr">
        <is>
          <t>Não vendido</t>
        </is>
      </c>
      <c r="D101" s="4" t="inlineStr">
        <is>
          <t>13</t>
        </is>
      </c>
      <c r="E101" s="5" t="inlineStr">
        <is>
          <t>2.350,00</t>
        </is>
      </c>
      <c r="F101" s="4" t="inlineStr">
        <is>
          <t>150.00</t>
        </is>
      </c>
    </row>
    <row collapsed="false" customFormat="false" customHeight="false" hidden="false" ht="12.1" outlineLevel="0" r="102">
      <c r="A102" s="5" t="s">
        <f>=HYPERLINK("https://leilaoonline.com.br/lote/detalhe/14230", "129")</f>
      </c>
      <c r="B102" s="4" t="s">
        <f>=HYPERLINK("https://leilaoonline.com.br/lote/detalhe/14230", " MUT-017-2018 - 9 MOTORES ELÉTRICOS")</f>
      </c>
      <c r="C102" s="4" t="inlineStr">
        <is>
          <t>Não vendido</t>
        </is>
      </c>
      <c r="D102" s="4" t="inlineStr">
        <is>
          <t>10</t>
        </is>
      </c>
      <c r="E102" s="5" t="inlineStr">
        <is>
          <t>1.900,00</t>
        </is>
      </c>
      <c r="F102" s="4" t="inlineStr">
        <is>
          <t>150.00</t>
        </is>
      </c>
    </row>
    <row collapsed="false" customFormat="false" customHeight="false" hidden="false" ht="12.1" outlineLevel="0" r="103">
      <c r="A103" s="5" t="s">
        <f>=HYPERLINK("https://leilaoonline.com.br/lote/detalhe/14220", "130")</f>
      </c>
      <c r="B103" s="4" t="s">
        <f>=HYPERLINK("https://leilaoonline.com.br/lote/detalhe/14220", " MUT-039-2017 -  43 ITENS PEÇAS PARA VEÍCULO PESADOS, SUSPENSÃO KITS HIDRÁULICO, AMORTECEDOR E OUTROS")</f>
      </c>
      <c r="C103" s="4" t="inlineStr">
        <is>
          <t>Não vendido</t>
        </is>
      </c>
      <c r="D103" s="4" t="inlineStr">
        <is>
          <t>0</t>
        </is>
      </c>
      <c r="E103" s="5" t="inlineStr">
        <is>
          <t>1.250,00</t>
        </is>
      </c>
      <c r="F103" s="4" t="inlineStr">
        <is>
          <t>150.00</t>
        </is>
      </c>
    </row>
    <row collapsed="false" customFormat="false" customHeight="false" hidden="false" ht="12.1" outlineLevel="0" r="104">
      <c r="A104" s="5" t="s">
        <f>=HYPERLINK("https://leilaoonline.com.br/lote/detalhe/14232", "131")</f>
      </c>
      <c r="B104" s="4" t="s">
        <f>=HYPERLINK("https://leilaoonline.com.br/lote/detalhe/14232", " MUT-040-2017 -  36 ITENS PEÇAS PARA VEÍCULO PESADOS, SUSPENSÃO")</f>
      </c>
      <c r="C104" s="4" t="inlineStr">
        <is>
          <t>Vendido</t>
        </is>
      </c>
      <c r="D104" s="4" t="inlineStr">
        <is>
          <t>1</t>
        </is>
      </c>
      <c r="E104" s="5" t="inlineStr">
        <is>
          <t>250,00</t>
        </is>
      </c>
      <c r="F104" s="4" t="inlineStr">
        <is>
          <t>150.00</t>
        </is>
      </c>
    </row>
    <row collapsed="false" customFormat="false" customHeight="false" hidden="false" ht="12.1" outlineLevel="0" r="105">
      <c r="A105" s="5" t="s">
        <f>=HYPERLINK("https://leilaoonline.com.br/lote/detalhe/14222", "132")</f>
      </c>
      <c r="B105" s="4" t="s">
        <f>=HYPERLINK("https://leilaoonline.com.br/lote/detalhe/14222", " MUT-042-2017 -  59 ITENS PEÇAS PARA VEÍCULO, VÁVULA, SENSOR, MOLAS E OUTROS")</f>
      </c>
      <c r="C105" s="4" t="inlineStr">
        <is>
          <t>Vendido</t>
        </is>
      </c>
      <c r="D105" s="4" t="inlineStr">
        <is>
          <t>3</t>
        </is>
      </c>
      <c r="E105" s="5" t="inlineStr">
        <is>
          <t>550,00</t>
        </is>
      </c>
      <c r="F105" s="4" t="inlineStr">
        <is>
          <t>150.00</t>
        </is>
      </c>
    </row>
    <row collapsed="false" customFormat="false" customHeight="false" hidden="false" ht="12.1" outlineLevel="0" r="106">
      <c r="A106" s="5" t="s">
        <f>=HYPERLINK("https://leilaoonline.com.br/lote/detalhe/14233", "133")</f>
      </c>
      <c r="B106" s="4" t="s">
        <f>=HYPERLINK("https://leilaoonline.com.br/lote/detalhe/14233", " MUT-044-2017 -  95 ITENS PEÇAS PARA VEÍCULO, VÁVULAS, CILINDROS E OUTROS")</f>
      </c>
      <c r="C106" s="4" t="inlineStr">
        <is>
          <t>Vendido</t>
        </is>
      </c>
      <c r="D106" s="4" t="inlineStr">
        <is>
          <t>5</t>
        </is>
      </c>
      <c r="E106" s="5" t="inlineStr">
        <is>
          <t>850,00</t>
        </is>
      </c>
      <c r="F106" s="4" t="inlineStr">
        <is>
          <t>150.00</t>
        </is>
      </c>
    </row>
    <row collapsed="false" customFormat="false" customHeight="false" hidden="false" ht="12.1" outlineLevel="0" r="107">
      <c r="A107" s="5" t="s">
        <f>=HYPERLINK("https://leilaoonline.com.br/lote/detalhe/14227", "134")</f>
      </c>
      <c r="B107" s="4" t="s">
        <f>=HYPERLINK("https://leilaoonline.com.br/lote/detalhe/14227", " MUT-046-2017 -  1 MINI HD EXTERNO 120 GB USB /FIREWIRE  - SEAGATE")</f>
      </c>
      <c r="C107" s="4" t="inlineStr">
        <is>
          <t>Não vendido</t>
        </is>
      </c>
      <c r="D107" s="4" t="inlineStr">
        <is>
          <t>0</t>
        </is>
      </c>
      <c r="E107" s="5" t="inlineStr">
        <is>
          <t>100,00</t>
        </is>
      </c>
      <c r="F107" s="4" t="inlineStr">
        <is>
          <t>100.00</t>
        </is>
      </c>
    </row>
    <row collapsed="false" customFormat="false" customHeight="false" hidden="false" ht="12.1" outlineLevel="0" r="108">
      <c r="A108" s="5" t="s">
        <f>=HYPERLINK("https://leilaoonline.com.br/lote/detalhe/14224", "135")</f>
      </c>
      <c r="B108" s="4" t="s">
        <f>=HYPERLINK("https://leilaoonline.com.br/lote/detalhe/14224", " MUT-047-2017 -  44  ITENS PEÇAS PARA VEÍCULO, MOLAS, PARALAMAS E OUTROS ")</f>
      </c>
      <c r="C108" s="4" t="inlineStr">
        <is>
          <t>Não vendido</t>
        </is>
      </c>
      <c r="D108" s="4" t="inlineStr">
        <is>
          <t>3</t>
        </is>
      </c>
      <c r="E108" s="5" t="inlineStr">
        <is>
          <t>550,00</t>
        </is>
      </c>
      <c r="F108" s="4" t="inlineStr">
        <is>
          <t>150.00</t>
        </is>
      </c>
    </row>
    <row collapsed="false" customFormat="false" customHeight="false" hidden="false" ht="12.1" outlineLevel="0" r="109">
      <c r="A109" s="5" t="s">
        <f>=HYPERLINK("https://leilaoonline.com.br/lote/detalhe/14229", "136")</f>
      </c>
      <c r="B109" s="4" t="s">
        <f>=HYPERLINK("https://leilaoonline.com.br/lote/detalhe/14229", " MUT-048-2017 - 108 ITENS ACESSÓRIOS PARA VEÍCULOS, GRAMPOS, CAPA DE MOTOR E OUTROS ")</f>
      </c>
      <c r="C109" s="4" t="inlineStr">
        <is>
          <t>Não vendido</t>
        </is>
      </c>
      <c r="D109" s="4" t="inlineStr">
        <is>
          <t>1</t>
        </is>
      </c>
      <c r="E109" s="5" t="inlineStr">
        <is>
          <t>250,00</t>
        </is>
      </c>
      <c r="F109" s="4" t="inlineStr">
        <is>
          <t>150.00</t>
        </is>
      </c>
    </row>
    <row collapsed="false" customFormat="false" customHeight="false" hidden="false" ht="12.1" outlineLevel="0" r="110">
      <c r="A110" s="5" t="s">
        <f>=HYPERLINK("https://leilaoonline.com.br/lote/detalhe/14252", "137")</f>
      </c>
      <c r="B110" s="4" t="s">
        <f>=HYPERLINK("https://leilaoonline.com.br/lote/detalhe/14252", "PIC-061-2017 - 148 PLACA COMPONENTE; TIPO: ;280003819 SINTO - COD SAP 15348802")</f>
      </c>
      <c r="C110" s="4" t="inlineStr">
        <is>
          <t>Vendido</t>
        </is>
      </c>
      <c r="D110" s="4" t="inlineStr">
        <is>
          <t>6</t>
        </is>
      </c>
      <c r="E110" s="5" t="inlineStr">
        <is>
          <t>2.000,00</t>
        </is>
      </c>
      <c r="F110" s="4" t="inlineStr">
        <is>
          <t>150.00</t>
        </is>
      </c>
    </row>
    <row collapsed="false" customFormat="false" customHeight="false" hidden="false" ht="12.1" outlineLevel="0" r="111">
      <c r="A111" s="5" t="s">
        <f>=HYPERLINK("https://leilaoonline.com.br/lote/detalhe/14253", "138")</f>
      </c>
      <c r="B111" s="4" t="s">
        <f>=HYPERLINK("https://leilaoonline.com.br/lote/detalhe/14253", "PIC-062-2017 -  36 RASPADOR COMPONENTE;;13-343301-202 METSO - COD SAP 15424355")</f>
      </c>
      <c r="C111" s="4" t="inlineStr">
        <is>
          <t>Não vendido</t>
        </is>
      </c>
      <c r="D111" s="4" t="inlineStr">
        <is>
          <t>5</t>
        </is>
      </c>
      <c r="E111" s="5" t="inlineStr">
        <is>
          <t>1.850,00</t>
        </is>
      </c>
      <c r="F111" s="4" t="inlineStr">
        <is>
          <t>150.00</t>
        </is>
      </c>
    </row>
    <row collapsed="false" customFormat="false" customHeight="false" hidden="false" ht="12.1" outlineLevel="0" r="112">
      <c r="A112" s="5" t="s">
        <f>=HYPERLINK("https://leilaoonline.com.br/lote/detalhe/14254", "139")</f>
      </c>
      <c r="B112" s="4" t="s">
        <f>=HYPERLINK("https://leilaoonline.com.br/lote/detalhe/14254", "PIC-065-2017 - 295 ITENS - CORREIRA, ROLO, RASPADOR E OUTROS")</f>
      </c>
      <c r="C112" s="4" t="inlineStr">
        <is>
          <t>Vendido</t>
        </is>
      </c>
      <c r="D112" s="4" t="inlineStr">
        <is>
          <t>4</t>
        </is>
      </c>
      <c r="E112" s="5" t="inlineStr">
        <is>
          <t>1.700,00</t>
        </is>
      </c>
      <c r="F112" s="4" t="inlineStr">
        <is>
          <t>150.00</t>
        </is>
      </c>
    </row>
    <row collapsed="false" customFormat="false" customHeight="false" hidden="false" ht="12.1" outlineLevel="0" r="113">
      <c r="A113" s="5" t="s">
        <f>=HYPERLINK("https://leilaoonline.com.br/lote/detalhe/14256", "140")</f>
      </c>
      <c r="B113" s="4" t="s">
        <f>=HYPERLINK("https://leilaoonline.com.br/lote/detalhe/14256", "SIS-001-2018 - 7 TELEVISOR DE 29 POLEGADAS")</f>
      </c>
      <c r="C113" s="4" t="inlineStr">
        <is>
          <t>Não vendido</t>
        </is>
      </c>
      <c r="D113" s="4" t="inlineStr">
        <is>
          <t>0</t>
        </is>
      </c>
      <c r="E113" s="5" t="inlineStr">
        <is>
          <t>100,00</t>
        </is>
      </c>
      <c r="F113" s="4" t="inlineStr">
        <is>
          <t>100.00</t>
        </is>
      </c>
    </row>
    <row collapsed="false" customFormat="false" customHeight="false" hidden="false" ht="12.1" outlineLevel="0" r="114">
      <c r="A114" s="5" t="s">
        <f>=HYPERLINK("https://leilaoonline.com.br/lote/detalhe/14261", "141")</f>
      </c>
      <c r="B114" s="4" t="s">
        <f>=HYPERLINK("https://leilaoonline.com.br/lote/detalhe/14261", "SLB-002--2018 - 4 MODULO ESTRUTURAL PARA  CORREIA TABULAR (COMPRIMENTO 10 METRO) COD SAP 35001640")</f>
      </c>
      <c r="C114" s="4" t="inlineStr">
        <is>
          <t>Não vendido</t>
        </is>
      </c>
      <c r="D114" s="4" t="inlineStr">
        <is>
          <t>1</t>
        </is>
      </c>
      <c r="E114" s="5" t="inlineStr">
        <is>
          <t>1.250,00</t>
        </is>
      </c>
      <c r="F114" s="4" t="inlineStr">
        <is>
          <t>150.00</t>
        </is>
      </c>
    </row>
    <row collapsed="false" customFormat="false" customHeight="false" hidden="false" ht="12.1" outlineLevel="0" r="115">
      <c r="A115" s="5" t="s">
        <f>=HYPERLINK("https://leilaoonline.com.br/lote/detalhe/14262", "142")</f>
      </c>
      <c r="B115" s="4" t="s">
        <f>=HYPERLINK("https://leilaoonline.com.br/lote/detalhe/14262", "SLB-003-2018 - 844 ITENS DIVERSOS - VÁVULAS, ROLAMENTOS E OUTROS")</f>
      </c>
      <c r="C115" s="4" t="inlineStr">
        <is>
          <t>Vendido</t>
        </is>
      </c>
      <c r="D115" s="4" t="inlineStr">
        <is>
          <t>25</t>
        </is>
      </c>
      <c r="E115" s="5" t="inlineStr">
        <is>
          <t>4.850,00</t>
        </is>
      </c>
      <c r="F115" s="4" t="inlineStr">
        <is>
          <t>150.00</t>
        </is>
      </c>
    </row>
    <row collapsed="false" customFormat="false" customHeight="false" hidden="false" ht="12.1" outlineLevel="0" r="116">
      <c r="A116" s="5" t="s">
        <f>=HYPERLINK("https://leilaoonline.com.br/lote/detalhe/14264", "143")</f>
      </c>
      <c r="B116" s="4" t="s">
        <f>=HYPERLINK("https://leilaoonline.com.br/lote/detalhe/14264", "SLB-004-2018 - 1399 METROS DE CABOS DE COBRE EPR/ER VEJA DESCRITIVO DE ITENS")</f>
      </c>
      <c r="C116" s="4" t="inlineStr">
        <is>
          <t>Vendido</t>
        </is>
      </c>
      <c r="D116" s="4" t="inlineStr">
        <is>
          <t>18</t>
        </is>
      </c>
      <c r="E116" s="5" t="inlineStr">
        <is>
          <t>24.000,00</t>
        </is>
      </c>
      <c r="F116" s="4" t="inlineStr">
        <is>
          <t>500.00</t>
        </is>
      </c>
    </row>
    <row collapsed="false" customFormat="false" customHeight="false" hidden="false" ht="12.1" outlineLevel="0" r="117">
      <c r="A117" s="5" t="s">
        <f>=HYPERLINK("https://leilaoonline.com.br/lote/detalhe/14265", "144")</f>
      </c>
      <c r="B117" s="4" t="s">
        <f>=HYPERLINK("https://leilaoonline.com.br/lote/detalhe/14265", "SLB-072-2017 -  2 MANTA COMPONENTE; TIPO: REVESTIMENTO; MATERIAL: ACO CARBONO; SUBAPLICACAO: DIMENSOES; APLICACAO: BRITADOR GIRATORIO cod sap 35001487")</f>
      </c>
      <c r="C117" s="4" t="inlineStr">
        <is>
          <t>Vendido</t>
        </is>
      </c>
      <c r="D117" s="4" t="inlineStr">
        <is>
          <t>29</t>
        </is>
      </c>
      <c r="E117" s="5" t="inlineStr">
        <is>
          <t>4.750,00</t>
        </is>
      </c>
      <c r="F117" s="4" t="inlineStr">
        <is>
          <t>150.00</t>
        </is>
      </c>
    </row>
    <row collapsed="false" customFormat="false" customHeight="false" hidden="false" ht="12.1" outlineLevel="0" r="118">
      <c r="A118" s="5" t="s">
        <f>=HYPERLINK("https://leilaoonline.com.br/lote/detalhe/14270", "145")</f>
      </c>
      <c r="B118" s="4" t="s">
        <f>=HYPERLINK("https://leilaoonline.com.br/lote/detalhe/14270", "SSG-023-2017- 26 ITENS DIVERSOS, REVESTIMENTO TIPO PLACA DE ALIMENTAÇÃO, VEJA DESCRITIVO DE ITENS ")</f>
      </c>
      <c r="C118" s="4" t="inlineStr">
        <is>
          <t>Vendido</t>
        </is>
      </c>
      <c r="D118" s="4" t="inlineStr">
        <is>
          <t>392</t>
        </is>
      </c>
      <c r="E118" s="5" t="inlineStr">
        <is>
          <t>59.800,00</t>
        </is>
      </c>
      <c r="F118" s="4" t="inlineStr">
        <is>
          <t>150.00</t>
        </is>
      </c>
    </row>
    <row collapsed="false" customFormat="false" customHeight="false" hidden="false" ht="12.1" outlineLevel="0" r="119">
      <c r="A119" s="5" t="s">
        <f>=HYPERLINK("https://leilaoonline.com.br/lote/detalhe/14271", "146")</f>
      </c>
      <c r="B119" s="4" t="s">
        <f>=HYPERLINK("https://leilaoonline.com.br/lote/detalhe/14271", "SLB-074-2017- 110 ITENS DIVERSOS - PARTES E PEÇAS DE EQUIPAMENTOS DIVERSOS, VEJA DESCRITIVO DE ITENS ")</f>
      </c>
      <c r="C119" s="4" t="inlineStr">
        <is>
          <t>Não vendido</t>
        </is>
      </c>
      <c r="D119" s="4" t="inlineStr">
        <is>
          <t>0</t>
        </is>
      </c>
      <c r="E119" s="5" t="inlineStr">
        <is>
          <t>1.150,00</t>
        </is>
      </c>
      <c r="F119" s="4" t="inlineStr">
        <is>
          <t>150.00</t>
        </is>
      </c>
    </row>
    <row collapsed="false" customFormat="false" customHeight="false" hidden="false" ht="12.1" outlineLevel="0" r="120">
      <c r="A120" s="5" t="s">
        <f>=HYPERLINK("https://leilaoonline.com.br/lote/detalhe/14273", "147")</f>
      </c>
      <c r="B120" s="4" t="s">
        <f>=HYPERLINK("https://leilaoonline.com.br/lote/detalhe/14273", "SLB-075-2017- 144 ITENS DIVERSOS- VALVULA COMPONENTE, FILTRO COMPONENTE E OUTROS- VEJA DESCRITIVO DE ITENS ")</f>
      </c>
      <c r="C120" s="4" t="inlineStr">
        <is>
          <t>Não vendido</t>
        </is>
      </c>
      <c r="D120" s="4" t="inlineStr">
        <is>
          <t>1</t>
        </is>
      </c>
      <c r="E120" s="5" t="inlineStr">
        <is>
          <t>550,00</t>
        </is>
      </c>
      <c r="F120" s="4" t="inlineStr">
        <is>
          <t>150.00</t>
        </is>
      </c>
    </row>
    <row collapsed="false" customFormat="false" customHeight="false" hidden="false" ht="12.1" outlineLevel="0" r="121">
      <c r="A121" s="5" t="s">
        <f>=HYPERLINK("https://leilaoonline.com.br/lote/detalhe/14277", "148")</f>
      </c>
      <c r="B121" s="4" t="s">
        <f>=HYPERLINK("https://leilaoonline.com.br/lote/detalhe/14277", "SLB-076-2017- 937 ITENS DIVERSOS- VALVULA GUILHOTINA, TUBOS E OUTROS - VEJA DESCRITIVO DE ITENS ")</f>
      </c>
      <c r="C121" s="4" t="inlineStr">
        <is>
          <t>Não vendido</t>
        </is>
      </c>
      <c r="D121" s="4" t="inlineStr">
        <is>
          <t>13</t>
        </is>
      </c>
      <c r="E121" s="5" t="inlineStr">
        <is>
          <t>2.950,00</t>
        </is>
      </c>
      <c r="F121" s="4" t="inlineStr">
        <is>
          <t>150.00</t>
        </is>
      </c>
    </row>
    <row collapsed="false" customFormat="false" customHeight="false" hidden="false" ht="12.1" outlineLevel="0" r="122">
      <c r="A122" s="5" t="s">
        <f>=HYPERLINK("https://leilaoonline.com.br/lote/detalhe/14272", "151")</f>
      </c>
      <c r="B122" s="4" t="s">
        <f>=HYPERLINK("https://leilaoonline.com.br/lote/detalhe/14272", "SLB-82-2017 - TORRE DE RESFRIAMENTO")</f>
      </c>
      <c r="C122" s="4" t="inlineStr">
        <is>
          <t>Não vendido</t>
        </is>
      </c>
      <c r="D122" s="4" t="inlineStr">
        <is>
          <t>1</t>
        </is>
      </c>
      <c r="E122" s="5" t="inlineStr">
        <is>
          <t>5.500,00</t>
        </is>
      </c>
      <c r="F122" s="4" t="inlineStr">
        <is>
          <t>500.00</t>
        </is>
      </c>
    </row>
    <row collapsed="false" customFormat="false" customHeight="false" hidden="false" ht="12.1" outlineLevel="0" r="123">
      <c r="A123" s="5" t="s">
        <f>=HYPERLINK("https://leilaoonline.com.br/lote/detalhe/14274", "152")</f>
      </c>
      <c r="B123" s="4" t="s">
        <f>=HYPERLINK("https://leilaoonline.com.br/lote/detalhe/14274", "SLB-81-2017 - TORRE DE RESFRIAMENTO")</f>
      </c>
      <c r="C123" s="4" t="inlineStr">
        <is>
          <t>Não vendido</t>
        </is>
      </c>
      <c r="D123" s="4" t="inlineStr">
        <is>
          <t>0</t>
        </is>
      </c>
      <c r="E123" s="5" t="inlineStr">
        <is>
          <t>5.500,00</t>
        </is>
      </c>
      <c r="F123" s="4" t="inlineStr">
        <is>
          <t>500.00</t>
        </is>
      </c>
    </row>
    <row collapsed="false" customFormat="false" customHeight="false" hidden="false" ht="12.1" outlineLevel="0" r="124">
      <c r="A124" s="5" t="s">
        <f>=HYPERLINK("https://leilaoonline.com.br/lote/detalhe/14275", "153")</f>
      </c>
      <c r="B124" s="4" t="s">
        <f>=HYPERLINK("https://leilaoonline.com.br/lote/detalhe/14275", "SLB-80-2017 - TORRE DE RESFRIAMENTO")</f>
      </c>
      <c r="C124" s="4" t="inlineStr">
        <is>
          <t>Não vendido</t>
        </is>
      </c>
      <c r="D124" s="4" t="inlineStr">
        <is>
          <t>0</t>
        </is>
      </c>
      <c r="E124" s="5" t="inlineStr">
        <is>
          <t>5.500,00</t>
        </is>
      </c>
      <c r="F124" s="4" t="inlineStr">
        <is>
          <t>500.00</t>
        </is>
      </c>
    </row>
    <row collapsed="false" customFormat="false" customHeight="false" hidden="false" ht="12.1" outlineLevel="0" r="125">
      <c r="A125" s="5" t="s">
        <f>=HYPERLINK("https://leilaoonline.com.br/lote/detalhe/14276", "154")</f>
      </c>
      <c r="B125" s="4" t="s">
        <f>=HYPERLINK("https://leilaoonline.com.br/lote/detalhe/14276", "SLB-079-2017 - 59 CAVALETE PARA ROLOS DE TRANSPORTADOR DE CORREIAS")</f>
      </c>
      <c r="C125" s="4" t="inlineStr">
        <is>
          <t>Vendido</t>
        </is>
      </c>
      <c r="D125" s="4" t="inlineStr">
        <is>
          <t>1</t>
        </is>
      </c>
      <c r="E125" s="5" t="inlineStr">
        <is>
          <t>1.500,00</t>
        </is>
      </c>
      <c r="F125" s="4" t="inlineStr">
        <is>
          <t>500.00</t>
        </is>
      </c>
    </row>
    <row collapsed="false" customFormat="false" customHeight="false" hidden="false" ht="12.1" outlineLevel="0" r="126">
      <c r="A126" s="5" t="s">
        <f>=HYPERLINK("https://leilaoonline.com.br/lote/detalhe/14279", "155")</f>
      </c>
      <c r="B126" s="4" t="s">
        <f>=HYPERLINK("https://leilaoonline.com.br/lote/detalhe/14279", "082-1198-2017- 667 ITENS-MANGUEIRA MONTADA NÃO METÁLICA - VEJA DESCRITIVO DE ITENS ")</f>
      </c>
      <c r="C126" s="4" t="inlineStr">
        <is>
          <t>Vendido</t>
        </is>
      </c>
      <c r="D126" s="4" t="inlineStr">
        <is>
          <t>1</t>
        </is>
      </c>
      <c r="E126" s="5" t="inlineStr">
        <is>
          <t>550,00</t>
        </is>
      </c>
      <c r="F126" s="4" t="inlineStr">
        <is>
          <t>150.00</t>
        </is>
      </c>
    </row>
    <row collapsed="false" customFormat="false" customHeight="false" hidden="false" ht="12.1" outlineLevel="0" r="127">
      <c r="A127" s="5" t="s">
        <f>=HYPERLINK("https://leilaoonline.com.br/lote/detalhe/14280", "156")</f>
      </c>
      <c r="B127" s="4" t="s">
        <f>=HYPERLINK("https://leilaoonline.com.br/lote/detalhe/14280", "CDM-003-2017- PRENSA HIDRAULICA ENFARDADEIRA CELMAG, MOD. ALFA 11 10 TON, ANO 2010 - ")</f>
      </c>
      <c r="C127" s="4" t="inlineStr">
        <is>
          <t>Vendido</t>
        </is>
      </c>
      <c r="D127" s="4" t="inlineStr">
        <is>
          <t>19</t>
        </is>
      </c>
      <c r="E127" s="5" t="inlineStr">
        <is>
          <t>6.700,00</t>
        </is>
      </c>
      <c r="F127" s="4" t="inlineStr">
        <is>
          <t>250.00</t>
        </is>
      </c>
    </row>
    <row collapsed="false" customFormat="false" customHeight="false" hidden="false" ht="12.1" outlineLevel="0" r="128">
      <c r="A128" s="5" t="s">
        <f>=HYPERLINK("https://leilaoonline.com.br/lote/detalhe/14281", "157")</f>
      </c>
      <c r="B128" s="4" t="s">
        <f>=HYPERLINK("https://leilaoonline.com.br/lote/detalhe/14281", "MUT-002-2018 - 2 BUCHA ")</f>
      </c>
      <c r="C128" s="4" t="inlineStr">
        <is>
          <t>Não vendido</t>
        </is>
      </c>
      <c r="D128" s="4" t="inlineStr">
        <is>
          <t>3</t>
        </is>
      </c>
      <c r="E128" s="5" t="inlineStr">
        <is>
          <t>850,00</t>
        </is>
      </c>
      <c r="F128" s="4" t="inlineStr">
        <is>
          <t>150.00</t>
        </is>
      </c>
    </row>
  </sheetData>
  <mergeCells>
    <mergeCell ref="A2:F4"/>
    <mergeCell ref="B6:F6"/>
    <mergeCell ref="B7:F7"/>
    <mergeCell ref="B8:F8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2026-04-19T13:25:18.00Z</dcterms:created>
  <dc:creator>Tellks Tecnologia</dc:creator>
  <cp:revision>0</cp:revision>
</cp:coreProperties>
</file>