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12H - 19 CAMINHÕES - 20 TRATORES - 2 PRANCHAS - 24 REBOQUES E SEMI REBOQUES - TRANSBOR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=HYPERLINK("https://leilaoonline.com.br/lote/detalhe/207265", "1288")</f>
      </c>
      <c r="B11" s="4" t="s">
        <f>=HYPERLINK("https://leilaoonline.com.br/lote/detalhe/207265", "CULTIVADOR TANQUE DMB. - FR92741. - LOC. JUNQUEIRA")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=HYPERLINK("https://leilaoonline.com.br/lote/detalhe/207264", "3648")</f>
      </c>
      <c r="B12" s="4" t="s">
        <f>=HYPERLINK("https://leilaoonline.com.br/lote/detalhe/207264", "TRANSBORDO SANTAL 12 T; ANO 2015. - FR17304. - LOC. SANTA CANDIDA")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=HYPERLINK("https://leilaoonline.com.br/lote/detalhe/207259", "3706")</f>
      </c>
      <c r="B13" s="4" t="s">
        <f>=HYPERLINK("https://leilaoonline.com.br/lote/detalhe/207259", "SUCATA DE SAVEIRO; SEM MOTOR. - FR501389. - LOC. SANTA CÂNDIDA")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=HYPERLINK("https://leilaoonline.com.br/lote/detalhe/207261", "5035")</f>
      </c>
      <c r="B14" s="4" t="s">
        <f>=HYPERLINK("https://leilaoonline.com.br/lote/detalhe/207261", "TANQUE CILINDRICO VERTICAL MAT POLETILE. - FR209865. - LOC. RAFARD")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=HYPERLINK("https://leilaoonline.com.br/lote/detalhe/207266", "5062")</f>
      </c>
      <c r="B15" s="4" t="s">
        <f>=HYPERLINK("https://leilaoonline.com.br/lote/detalhe/207266", "SEMI REBOQUE RANDON SR CA, 2003/2003, VERDE - FR13004101; DOLLY RANDON - FR11004130, ANO 2003 - LOC. MB ")</f>
      </c>
      <c r="C15" s="4" t="inlineStr">
        <is>
          <t>Vendido</t>
        </is>
      </c>
      <c r="D15" s="4" t="inlineStr">
        <is>
          <t>12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=HYPERLINK("https://leilaoonline.com.br/lote/detalhe/206204", "6018")</f>
      </c>
      <c r="B16" s="4" t="s">
        <f>=HYPERLINK("https://leilaoonline.com.br/lote/detalhe/206204", "DESENLEIRADOR PALHA DMB; ANO 2013. - FR48175. - LOC. IPAUSSU")</f>
      </c>
      <c r="C16" s="4" t="inlineStr">
        <is>
          <t>Vendido</t>
        </is>
      </c>
      <c r="D16" s="4" t="inlineStr">
        <is>
          <t>2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=HYPERLINK("https://leilaoonline.com.br/lote/detalhe/207287", "8000")</f>
      </c>
      <c r="B17" s="4" t="s">
        <f>=HYPERLINK("https://leilaoonline.com.br/lote/detalhe/207287", " 3 CULTIVADORES. - FR4445230/FR4445018/FR4445231. - LOC CAARAPÓ")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=HYPERLINK("https://leilaoonline.com.br/lote/detalhe/207194", "8003")</f>
      </c>
      <c r="B18" s="4" t="s">
        <f>=HYPERLINK("https://leilaoonline.com.br/lote/detalhe/207194", "CAMINHÃO MERCEDES BENZ 3344S 6X4; ANO 2016/2016; BRANCO. - FR4415055. - CAARAPÓ")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64.000,00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=HYPERLINK("https://leilaoonline.com.br/lote/detalhe/207263", "8004")</f>
      </c>
      <c r="B19" s="4" t="s">
        <f>=HYPERLINK("https://leilaoonline.com.br/lote/detalhe/207263", "2 CARRETAS DE PLANTIO PLATAFORMA. - FR4445337/FR4445341. - LOC. CAARAPÓ")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=HYPERLINK("https://leilaoonline.com.br/lote/detalhe/207190", "8050")</f>
      </c>
      <c r="B20" s="4" t="s">
        <f>=HYPERLINK("https://leilaoonline.com.br/lote/detalhe/207190", "1 GERADOR À DIESEL CATERPILLAR 450K COM MOTOR. - FR292169/FR292168. - LOC. PASSATEMPO")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37.000,00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=HYPERLINK("https://leilaoonline.com.br/lote/detalhe/207262", "9019")</f>
      </c>
      <c r="B21" s="4" t="s">
        <f>=HYPERLINK("https://leilaoonline.com.br/lote/detalhe/207262", "CARRETINHA DE TUBO; ANO 2017. - FR4445289. - LOC. CAARAPÓ")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=HYPERLINK("https://leilaoonline.com.br/lote/detalhe/207260", "9023")</f>
      </c>
      <c r="B22" s="4" t="s">
        <f>=HYPERLINK("https://leilaoonline.com.br/lote/detalhe/207260", "CARRETINHA DE TUBO, ANO 2017. - FR45290. - LOC. CAARAPÓ")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=HYPERLINK("https://leilaoonline.com.br/lote/detalhe/207267", "9028")</f>
      </c>
      <c r="B23" s="4" t="s">
        <f>=HYPERLINK("https://leilaoonline.com.br/lote/detalhe/207267", "2 ENLEIRADEIRAS DE PALHA. - FR45292. - LOC. CAARAPÓ")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=HYPERLINK("https://leilaoonline.com.br/lote/detalhe/207268", "9029")</f>
      </c>
      <c r="B24" s="4" t="s">
        <f>=HYPERLINK("https://leilaoonline.com.br/lote/detalhe/207268", "2 ENLEIRADEIRAS DE PALHA. - FR45293. - LOC. CAARAPÓ")</f>
      </c>
      <c r="C24" s="4" t="inlineStr">
        <is>
          <t>Vendido</t>
        </is>
      </c>
      <c r="D24" s="4" t="inlineStr">
        <is>
          <t>35</t>
        </is>
      </c>
      <c r="E24" s="5" t="inlineStr">
        <is>
          <t>6.800,00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=HYPERLINK("https://leilaoonline.com.br/lote/detalhe/207274", "11468")</f>
      </c>
      <c r="B25" s="4" t="s">
        <f>=HYPERLINK("https://leilaoonline.com.br/lote/detalhe/207274", "PLANTADORA DE CANA AUTOMÁTICA DMB; ANO 2007. - FR361012. - LOC. BONFIM")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=HYPERLINK("https://leilaoonline.com.br/lote/detalhe/206206", "17331")</f>
      </c>
      <c r="B26" s="4" t="s">
        <f>=HYPERLINK("https://leilaoonline.com.br/lote/detalhe/206206", "CAR. FARDO DE PALHA M12010, ANO 2012. - FR48309. - LOC. IPAUSSU")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=HYPERLINK("https://leilaoonline.com.br/lote/detalhe/206208", "17332")</f>
      </c>
      <c r="B27" s="4" t="s">
        <f>=HYPERLINK("https://leilaoonline.com.br/lote/detalhe/206208", "CAR. FARDO DE PALHA M12010, ANO 2015. - FR48311. - LOC. IPAUSSU")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=HYPERLINK("https://leilaoonline.com.br/lote/detalhe/207272", "20581")</f>
      </c>
      <c r="B28" s="4" t="s">
        <f>=HYPERLINK("https://leilaoonline.com.br/lote/detalhe/207272", "ENXADA HOWARD ENGUNERING LIMITED ROTATIVA; ANO 2013. - FR57323. - LOC. BOM RETIRO")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9.100,00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=HYPERLINK("https://leilaoonline.com.br/lote/detalhe/207271", "20606")</f>
      </c>
      <c r="B29" s="4" t="s">
        <f>=HYPERLINK("https://leilaoonline.com.br/lote/detalhe/207271", "CARRETA ESPARRAMADORA CALCAREO SOLLUS; ANO 2011. - FR25307. - LOC. BOM RETIRO")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=HYPERLINK("https://leilaoonline.com.br/lote/detalhe/207269", "20647")</f>
      </c>
      <c r="B30" s="4" t="s">
        <f>=HYPERLINK("https://leilaoonline.com.br/lote/detalhe/207269", "TRITURADOR DE CANA TRC VICON; ANO 2013. - FR25280. - LOC. BOM RETIRO")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=HYPERLINK("https://leilaoonline.com.br/lote/detalhe/207273", "20708")</f>
      </c>
      <c r="B31" s="4" t="s">
        <f>=HYPERLINK("https://leilaoonline.com.br/lote/detalhe/207273", "TANQUE EM AÇO; ÁGUA DE GASES; 5M3; 2 COLUNAS VERTICAIS EM AÇO DE ABSORÇÃO DE GASES. - S/ FR. - LOC. LEME")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=HYPERLINK("https://leilaoonline.com.br/lote/detalhe/207270", "30087")</f>
      </c>
      <c r="B32" s="4" t="s">
        <f>=HYPERLINK("https://leilaoonline.com.br/lote/detalhe/207270", "ELIMINADOR DE SOQUEIRA; ANO 2018. - FR140065. - LOC. RAFARD")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=HYPERLINK("https://leilaoonline.com.br/lote/detalhe/207199", "31038")</f>
      </c>
      <c r="B33" s="4" t="s">
        <f>=HYPERLINK("https://leilaoonline.com.br/lote/detalhe/207199", "TRATOR JOHN DEERE 7230J; ANO 2016. (SUCATEADO) - FR126106. - LOC. SERRA 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48.000,00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=HYPERLINK("https://leilaoonline.com.br/lote/detalhe/207291", "31075")</f>
      </c>
      <c r="B34" s="4" t="s">
        <f>=HYPERLINK("https://leilaoonline.com.br/lote/detalhe/207291", "ENFARDADEIRA CHALLENGER 2270; ANO 2015. - FR5003075. - LOC. LAGOA DA PRATA")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48.000,00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=HYPERLINK("https://leilaoonline.com.br/lote/detalhe/207303", "31076")</f>
      </c>
      <c r="B35" s="4" t="s">
        <f>=HYPERLINK("https://leilaoonline.com.br/lote/detalhe/207303", "ENFARDADEIRA CHALLENGER 2270; ANO 2015. - FR5003074. - LOC. LAGOA DA PRATA")</f>
      </c>
      <c r="C35" s="4" t="inlineStr">
        <is>
          <t>Não vendido</t>
        </is>
      </c>
      <c r="D35" s="4" t="inlineStr">
        <is>
          <t>40</t>
        </is>
      </c>
      <c r="E35" s="5" t="inlineStr">
        <is>
          <t>52.000,00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=HYPERLINK("https://leilaoonline.com.br/lote/detalhe/207298", "31151")</f>
      </c>
      <c r="B36" s="4" t="s">
        <f>=HYPERLINK("https://leilaoonline.com.br/lote/detalhe/207298", "CARRETA DISTRIBUIDORA DE TORTA ANTONIOSI DT1102; ANO 2018. - FR103061 - LOC. UNIVALEM")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=HYPERLINK("https://leilaoonline.com.br/lote/detalhe/207195", "31175")</f>
      </c>
      <c r="B37" s="4" t="s">
        <f>=HYPERLINK("https://leilaoonline.com.br/lote/detalhe/207195", "SEMI-REBOQUE USICAMP SRCP E2 10000; ANO 2008/2008; AZUL. - FR56328. - LOC. DIAMANTE - (VENDA SEM RODAS E SEM PNEUS)")</f>
      </c>
      <c r="C37" s="4" t="inlineStr">
        <is>
          <t>Vendido</t>
        </is>
      </c>
      <c r="D37" s="4" t="inlineStr">
        <is>
          <t>14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=HYPERLINK("https://leilaoonline.com.br/lote/detalhe/207198", "31177")</f>
      </c>
      <c r="B38" s="4" t="s">
        <f>=HYPERLINK("https://leilaoonline.com.br/lote/detalhe/207198", "SEMI-REBOQUE USICAMP SRCP E2 10000; ANO 2008/2008; AZUL. - FR96252. - LOC. DIAMANTE - (VENDA SEM RODAS E SEM PNEUS)")</f>
      </c>
      <c r="C38" s="4" t="inlineStr">
        <is>
          <t>Vendido</t>
        </is>
      </c>
      <c r="D38" s="4" t="inlineStr">
        <is>
          <t>12</t>
        </is>
      </c>
      <c r="E38" s="5" t="inlineStr">
        <is>
          <t>26.000,00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=HYPERLINK("https://leilaoonline.com.br/lote/detalhe/207192", "31178")</f>
      </c>
      <c r="B39" s="4" t="s">
        <f>=HYPERLINK("https://leilaoonline.com.br/lote/detalhe/207192", "REBOQUE RANDONSP RQ CA; ANO 2012/2013; CINZA. - FR82697. - LOC. DIAMANTE 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57.000,00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=HYPERLINK("https://leilaoonline.com.br/lote/detalhe/207197", "31179")</f>
      </c>
      <c r="B40" s="4" t="s">
        <f>=HYPERLINK("https://leilaoonline.com.br/lote/detalhe/207197", "REBOQUE RANDONSP RQ CA; ANO 2010/2010; AZUL. - FR96759. - LOC. DIAMANTE")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=HYPERLINK("https://leilaoonline.com.br/lote/detalhe/207193", "31183")</f>
      </c>
      <c r="B41" s="4" t="s">
        <f>=HYPERLINK("https://leilaoonline.com.br/lote/detalhe/207193", "REBOQUE RANDONSP RQ CA; ANO 2010/2010; AZUL. - FR96731. - LOC. DIAMANTE - (VENDA SEM RODAS E SEM PNEUS)")</f>
      </c>
      <c r="C41" s="4" t="inlineStr">
        <is>
          <t>Vendido</t>
        </is>
      </c>
      <c r="D41" s="4" t="inlineStr">
        <is>
          <t>30</t>
        </is>
      </c>
      <c r="E41" s="5" t="inlineStr">
        <is>
          <t>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=HYPERLINK("https://leilaoonline.com.br/lote/detalhe/207296", "31190")</f>
      </c>
      <c r="B42" s="4" t="s">
        <f>=HYPERLINK("https://leilaoonline.com.br/lote/detalhe/207296", "1 CULTIVADOR CARDEROLI. - FR74033. - LOC. DIAMANTE")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1.700,00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=HYPERLINK("https://leilaoonline.com.br/lote/detalhe/207302", "31191")</f>
      </c>
      <c r="B43" s="4" t="s">
        <f>=HYPERLINK("https://leilaoonline.com.br/lote/detalhe/207302", "1 CULTIVADOR CARDEROLI; ANO 2015. - FR74032. - LOC DIAMANTE")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1.700,00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=HYPERLINK("https://leilaoonline.com.br/lote/detalhe/207300", "31192")</f>
      </c>
      <c r="B44" s="4" t="s">
        <f>=HYPERLINK("https://leilaoonline.com.br/lote/detalhe/207300", "1 CULTIVADOR 2L CARDEROLI; ANO 2015. - FR107852. - LOC DIAMANTE")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1.700,00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=HYPERLINK("https://leilaoonline.com.br/lote/detalhe/207293", "31200")</f>
      </c>
      <c r="B45" s="4" t="s">
        <f>=HYPERLINK("https://leilaoonline.com.br/lote/detalhe/207293", "TRANSBORDO SANTAL 12 T; ANO 2015. - FR17344. - LOC. SANTA CÂNDIDA")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=HYPERLINK("https://leilaoonline.com.br/lote/detalhe/207306", "31215")</f>
      </c>
      <c r="B46" s="4" t="s">
        <f>=HYPERLINK("https://leilaoonline.com.br/lote/detalhe/207306", "ROSCA COM COCHO; MOTOR; REDUTOR. - S/FR. - LOC. BARRA")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3.800,00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=HYPERLINK("https://leilaoonline.com.br/lote/detalhe/207297", "31265")</f>
      </c>
      <c r="B47" s="4" t="s">
        <f>=HYPERLINK("https://leilaoonline.com.br/lote/detalhe/207297", "COLHEDORA CASE 8800; ANO 2010. - FR32223. - LOC. BONFIM")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=HYPERLINK("https://leilaoonline.com.br/lote/detalhe/207206", "31267")</f>
      </c>
      <c r="B48" s="4" t="s">
        <f>=HYPERLINK("https://leilaoonline.com.br/lote/detalhe/207206", "COLHEDORA CASE; ANO 2010. - FR139506. - LOC. BONFIM")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=HYPERLINK("https://leilaoonline.com.br/lote/detalhe/207299", "31269")</f>
      </c>
      <c r="B49" s="4" t="s">
        <f>=HYPERLINK("https://leilaoonline.com.br/lote/detalhe/207299", "COLHEDORA CASE; ANO 2010. - FR139510. - LOC. BONFIM")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=HYPERLINK("https://leilaoonline.com.br/lote/detalhe/207295", "31285")</f>
      </c>
      <c r="B50" s="4" t="s">
        <f>=HYPERLINK("https://leilaoonline.com.br/lote/detalhe/207295", "2 TRANSBORDOS CIVEMASA TAC 10500; ANO 2010. - FR4445075/FR4445140. - LOC. CAARAPÓ")</f>
      </c>
      <c r="C50" s="4" t="inlineStr">
        <is>
          <t>Vendido</t>
        </is>
      </c>
      <c r="D50" s="4" t="inlineStr">
        <is>
          <t>2</t>
        </is>
      </c>
      <c r="E50" s="5" t="inlineStr">
        <is>
          <t>20.000,00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=HYPERLINK("https://leilaoonline.com.br/lote/detalhe/206174", "31297")</f>
      </c>
      <c r="B51" s="4" t="s">
        <f>=HYPERLINK("https://leilaoonline.com.br/lote/detalhe/206174", "2 CULTIVADORES. - FR45285/FR45262. - LOC CAARAPÓ")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3.600,00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=HYPERLINK("https://leilaoonline.com.br/lote/detalhe/207301", "31309")</f>
      </c>
      <c r="B52" s="4" t="s">
        <f>=HYPERLINK("https://leilaoonline.com.br/lote/detalhe/207301", "TALHA ELÉTRICA MOTORIZADA. - FR124156. - LOC. CAARAPÓ")</f>
      </c>
      <c r="C52" s="4" t="inlineStr">
        <is>
          <t>Não vendido</t>
        </is>
      </c>
      <c r="D52" s="4" t="inlineStr">
        <is>
          <t>72</t>
        </is>
      </c>
      <c r="E52" s="5" t="inlineStr">
        <is>
          <t>20.100,00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=HYPERLINK("https://leilaoonline.com.br/lote/detalhe/207292", "31310")</f>
      </c>
      <c r="B53" s="4" t="s">
        <f>=HYPERLINK("https://leilaoonline.com.br/lote/detalhe/207292", "CARRETA TANQUE DE FERRO. - ANO 2009. - S/FR. - LOC. CAARAPÓ")</f>
      </c>
      <c r="C53" s="4" t="inlineStr">
        <is>
          <t>Vendido</t>
        </is>
      </c>
      <c r="D53" s="4" t="inlineStr">
        <is>
          <t>6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=HYPERLINK("https://leilaoonline.com.br/lote/detalhe/206179", "31312")</f>
      </c>
      <c r="B54" s="4" t="s">
        <f>=HYPERLINK("https://leilaoonline.com.br/lote/detalhe/206179", "DISTRIBUIDORA DE ADUBO 3 HASTE DMB; ANO 2014. - FR9003126. - LOC RIO BRILHANTE")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=HYPERLINK("https://leilaoonline.com.br/lote/detalhe/207294", "31314")</f>
      </c>
      <c r="B55" s="4" t="s">
        <f>=HYPERLINK("https://leilaoonline.com.br/lote/detalhe/207294", "2 HIDROHOLL 125/450 G4 TURBO MAQ. - FR9003011/FR5005756. - LOC. RIO BRILHANTE")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=HYPERLINK("https://leilaoonline.com.br/lote/detalhe/207305", "31334")</f>
      </c>
      <c r="B56" s="4" t="s">
        <f>=HYPERLINK("https://leilaoonline.com.br/lote/detalhe/207305", "5 TRANSFORMADORES DIVERSOS. - S/FR. - LOC. PASSATEMPO")</f>
      </c>
      <c r="C56" s="4" t="inlineStr">
        <is>
          <t>Não vendido</t>
        </is>
      </c>
      <c r="D56" s="4" t="inlineStr">
        <is>
          <t>37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=HYPERLINK("https://leilaoonline.com.br/lote/detalhe/207203", "31345")</f>
      </c>
      <c r="B57" s="4" t="s">
        <f>=HYPERLINK("https://leilaoonline.com.br/lote/detalhe/207203", "SEMI-REBOQUE RANDON SR CA; ANO 2007/2007; AZUL. - FR5004674. - LOC PASSATEMPO")</f>
      </c>
      <c r="C57" s="4" t="inlineStr">
        <is>
          <t>Vendido</t>
        </is>
      </c>
      <c r="D57" s="4" t="inlineStr">
        <is>
          <t>2</t>
        </is>
      </c>
      <c r="E57" s="5" t="inlineStr">
        <is>
          <t>21.000,00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=HYPERLINK("https://leilaoonline.com.br/lote/detalhe/207304", "31349")</f>
      </c>
      <c r="B58" s="4" t="s">
        <f>=HYPERLINK("https://leilaoonline.com.br/lote/detalhe/207304", "SEMI REBOQUE RANDON SR CA; ANO 2007/2007; AZUL. - FR5004675. - LOC. PASSATEMPO")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=HYPERLINK("https://leilaoonline.com.br/lote/detalhe/207279", "31359")</f>
      </c>
      <c r="B59" s="4" t="s">
        <f>=HYPERLINK("https://leilaoonline.com.br/lote/detalhe/207279", "CARRETA ABRIGO FAB. PRÓPRIA. - S/ FR. - LOC. JATAÍ")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=HYPERLINK("https://leilaoonline.com.br/lote/detalhe/207223", "31360")</f>
      </c>
      <c r="B60" s="4" t="s">
        <f>=HYPERLINK("https://leilaoonline.com.br/lote/detalhe/207223", "CAMINHÃO VOLKSWAGEN 15-180 WORKER; ANO 2011/2011; BRANCA. - FR163140. - LOC. JATAÍ")</f>
      </c>
      <c r="C60" s="4" t="inlineStr">
        <is>
          <t>Não vendido</t>
        </is>
      </c>
      <c r="D60" s="4" t="inlineStr">
        <is>
          <t>50</t>
        </is>
      </c>
      <c r="E60" s="5" t="inlineStr">
        <is>
          <t>93.000,00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=HYPERLINK("https://leilaoonline.com.br/lote/detalhe/207208", "31371")</f>
      </c>
      <c r="B61" s="4" t="s">
        <f>=HYPERLINK("https://leilaoonline.com.br/lote/detalhe/207208", "CAMINHÃO VOLKSWAGEN 26.220 EURO3 WORKER; ANO 2011/2011; BRANCO. - FR163152. - LOC. JATAÍ")</f>
      </c>
      <c r="C61" s="4" t="inlineStr">
        <is>
          <t>Vendido</t>
        </is>
      </c>
      <c r="D61" s="4" t="inlineStr">
        <is>
          <t>48</t>
        </is>
      </c>
      <c r="E61" s="5" t="inlineStr">
        <is>
          <t>101.000,00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=HYPERLINK("https://leilaoonline.com.br/lote/detalhe/207207", "31400")</f>
      </c>
      <c r="B62" s="4" t="s">
        <f>=HYPERLINK("https://leilaoonline.com.br/lote/detalhe/207207", "CAMINHÃO VOLKSWAGEN 26.220 EURO3 WORKER; ANO 2007/2008; BRANCO. (TANQUE DE  FIBRA) - FR360142. - LOC. SERRA")</f>
      </c>
      <c r="C62" s="4" t="inlineStr">
        <is>
          <t>Vendido</t>
        </is>
      </c>
      <c r="D62" s="4" t="inlineStr">
        <is>
          <t>40</t>
        </is>
      </c>
      <c r="E62" s="5" t="inlineStr">
        <is>
          <t>83.000,00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=HYPERLINK("https://leilaoonline.com.br/lote/detalhe/207276", "31431")</f>
      </c>
      <c r="B63" s="4" t="s">
        <f>=HYPERLINK("https://leilaoonline.com.br/lote/detalhe/207276", "CARROCERIA TRANSBORDO SANTAL. - S/ FR. - LOC. CONTINENTAL")</f>
      </c>
      <c r="C63" s="4" t="inlineStr">
        <is>
          <t>Vendido</t>
        </is>
      </c>
      <c r="D63" s="4" t="inlineStr">
        <is>
          <t>11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=HYPERLINK("https://leilaoonline.com.br/lote/detalhe/207282", "31432")</f>
      </c>
      <c r="B64" s="4" t="s">
        <f>=HYPERLINK("https://leilaoonline.com.br/lote/detalhe/207282", "CARROCERIA TRANSBORDO SANTAL. - S/ FR. - LOC. CONTINENTAL")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=HYPERLINK("https://leilaoonline.com.br/lote/detalhe/207280", "31433")</f>
      </c>
      <c r="B65" s="4" t="s">
        <f>=HYPERLINK("https://leilaoonline.com.br/lote/detalhe/207280", "CARROCERIA TRANSBORDO SANTAL. - S/ FR. - LOC. CONTINENTAL")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=HYPERLINK("https://leilaoonline.com.br/lote/detalhe/207277", "31437")</f>
      </c>
      <c r="B66" s="4" t="s">
        <f>=HYPERLINK("https://leilaoonline.com.br/lote/detalhe/207277", "ÁREA DE VIVENCIA; ANO 2012. - FR10004186. - LOC. CONTINENTAL")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=HYPERLINK("https://leilaoonline.com.br/lote/detalhe/206172", "31439")</f>
      </c>
      <c r="B67" s="4" t="s">
        <f>=HYPERLINK("https://leilaoonline.com.br/lote/detalhe/206172", "CARRETA SERVIÇOS DIVERSOS; ANO 2012. - FR10003166. - LOC CONTINENTAL")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3.400,00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=HYPERLINK("https://leilaoonline.com.br/lote/detalhe/206173", "31443")</f>
      </c>
      <c r="B68" s="4" t="s">
        <f>=HYPERLINK("https://leilaoonline.com.br/lote/detalhe/206173", "2 CARRETINHAS. - FR10003212/FR10003213. - LOC CONTINENTAL")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=HYPERLINK("https://leilaoonline.com.br/lote/detalhe/207278", "31445")</f>
      </c>
      <c r="B69" s="4" t="s">
        <f>=HYPERLINK("https://leilaoonline.com.br/lote/detalhe/207278", "MOTO BOMBA. - S/ FR. - LOC. CONTINENTAL")</f>
      </c>
      <c r="C69" s="4" t="inlineStr">
        <is>
          <t>Vendido</t>
        </is>
      </c>
      <c r="D69" s="4" t="inlineStr">
        <is>
          <t>21</t>
        </is>
      </c>
      <c r="E69" s="5" t="inlineStr">
        <is>
          <t>12.500,00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=HYPERLINK("https://leilaoonline.com.br/lote/detalhe/207314", "31456")</f>
      </c>
      <c r="B70" s="4" t="s">
        <f>=HYPERLINK("https://leilaoonline.com.br/lote/detalhe/207314", "SISTEMA ABASTECIMENTO BAZUKA MIX 12.0 STD SOLLUS. - FR140600. - LOC. BOM RETIRO")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=HYPERLINK("https://leilaoonline.com.br/lote/detalhe/207275", "31457")</f>
      </c>
      <c r="B71" s="4" t="s">
        <f>=HYPERLINK("https://leilaoonline.com.br/lote/detalhe/207275", "PREPARADOR DE SOLO PSPC ANTONIOSI. - FR140003. - LOC. BOM RETIRO")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=HYPERLINK("https://leilaoonline.com.br/lote/detalhe/206177", "31464")</f>
      </c>
      <c r="B72" s="4" t="s">
        <f>=HYPERLINK("https://leilaoonline.com.br/lote/detalhe/206177", "ADUBADEIRA JUMIL; MOD. JM3520SH; ANO 2011. - FR25214. - LOC BOM RETIRO")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=HYPERLINK("https://leilaoonline.com.br/lote/detalhe/206182", "31512")</f>
      </c>
      <c r="B73" s="4" t="s">
        <f>=HYPERLINK("https://leilaoonline.com.br/lote/detalhe/206182", "02 TORRES DE RESFRIAMENTO DE ÁGUA; ANO 2000. - FR088349/FR088348 - LOC GASA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=HYPERLINK("https://leilaoonline.com.br/lote/detalhe/206145", "31529")</f>
      </c>
      <c r="B74" s="4" t="s">
        <f>=HYPERLINK("https://leilaoonline.com.br/lote/detalhe/206145", "CAMINHÃO MERCEDES BENZ AXOR 3344S 6X4; ANO 2014/2014; BRANCA. - FR362091. - LOC BENALCOOL (VENDA SOMENTE PARA COMPRADORES DO ESTADO DE SÃO PAULO)")</f>
      </c>
      <c r="C74" s="4" t="inlineStr">
        <is>
          <t>Não vendido</t>
        </is>
      </c>
      <c r="D74" s="4" t="inlineStr">
        <is>
          <t>20</t>
        </is>
      </c>
      <c r="E74" s="5" t="inlineStr">
        <is>
          <t>39.000,00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=HYPERLINK("https://leilaoonline.com.br/lote/detalhe/206211", "31538")</f>
      </c>
      <c r="B75" s="4" t="s">
        <f>=HYPERLINK("https://leilaoonline.com.br/lote/detalhe/206211", "1 TANQUE DE PRESSÃO DE AÇO CARBONO FR161235 / 1 TANQUE DE AÇO INOX FR161318 / 1 BALÃO DE AÇO CARBONO PEQUENO / 1 FILTRO PEQUENO AÇO INOX / 1 PALLET COM APROX. 66 EXTINTORES DIVERSOS - LOC. TARUMÃ")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=HYPERLINK("https://leilaoonline.com.br/lote/detalhe/206176", "31557")</f>
      </c>
      <c r="B76" s="4" t="s">
        <f>=HYPERLINK("https://leilaoonline.com.br/lote/detalhe/206176", "ÁREA DE VIVÊNCIA; ANO 2012. - FR14004619. - LOC. SANTA ELISA 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=HYPERLINK("https://leilaoonline.com.br/lote/detalhe/207281", "31576")</f>
      </c>
      <c r="B77" s="4" t="s">
        <f>=HYPERLINK("https://leilaoonline.com.br/lote/detalhe/207281", "SEMI REBOQUE RANDON SR CA; ANO 2006/2007; VERDE. (VENDA SEM DOLLY) - FR11004294. - LOC. MB")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28.000,00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=HYPERLINK("https://leilaoonline.com.br/lote/detalhe/208282", "31590")</f>
      </c>
      <c r="B78" s="4" t="s">
        <f>=HYPERLINK("https://leilaoonline.com.br/lote/detalhe/208282", "TRATOR CASE MAGNUM 270; ANO 2010. - FR93323. - LOC. JUNQUEIRA")</f>
      </c>
      <c r="C78" s="4" t="inlineStr">
        <is>
          <t>Vendido</t>
        </is>
      </c>
      <c r="D78" s="4" t="inlineStr">
        <is>
          <t>85</t>
        </is>
      </c>
      <c r="E78" s="5" t="inlineStr">
        <is>
          <t>109.000,00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=HYPERLINK("https://leilaoonline.com.br/lote/detalhe/207312", "31608")</f>
      </c>
      <c r="B79" s="4" t="s">
        <f>=HYPERLINK("https://leilaoonline.com.br/lote/detalhe/207312", "CULTIVADOR 2 LINHAS. - FR10315. - LOC. JUNQUEIRA")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=HYPERLINK("https://leilaoonline.com.br/lote/detalhe/207307", "31659")</f>
      </c>
      <c r="B80" s="4" t="s">
        <f>=HYPERLINK("https://leilaoonline.com.br/lote/detalhe/207307", "CARROCERIA COMBOIO. - S/ FR. - LOC CONTINENTAL")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12.500,00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=HYPERLINK("https://leilaoonline.com.br/lote/detalhe/206230", "31688")</f>
      </c>
      <c r="B81" s="4" t="s">
        <f>=HYPERLINK("https://leilaoonline.com.br/lote/detalhe/206230", "4 CARRETINHAS DE SERVIÇOS GERAIS; ANO 2013. (VENDA SEM DOC.) - FR9003113/FR9003114/FR9003115/FR9003116. - LOC. MARACAJU")</f>
      </c>
      <c r="C81" s="4" t="inlineStr">
        <is>
          <t>Não vendido</t>
        </is>
      </c>
      <c r="D81" s="4" t="inlineStr">
        <is>
          <t>11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=HYPERLINK("https://leilaoonline.com.br/lote/detalhe/207311", "31705")</f>
      </c>
      <c r="B82" s="4" t="s">
        <f>=HYPERLINK("https://leilaoonline.com.br/lote/detalhe/207311", "2 TANQUES DE AÇO; SENDO 1 DE 10.000 LITROS E 1 PEQUENO - S/ FR. - LOC. PASSATEMPO")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=HYPERLINK("https://leilaoonline.com.br/lote/detalhe/206184", "31721")</f>
      </c>
      <c r="B83" s="4" t="s">
        <f>=HYPERLINK("https://leilaoonline.com.br/lote/detalhe/206184", "CARROCERIA TORTA DE FILTRO. - FR4455088. - LOC. CAARAPÓ")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9.500,00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=HYPERLINK("https://leilaoonline.com.br/lote/detalhe/206193", "31722")</f>
      </c>
      <c r="B84" s="4" t="s">
        <f>=HYPERLINK("https://leilaoonline.com.br/lote/detalhe/206193", "CARROCERIA TORTA DE FILTRO. - FR4455047. - LOC. CAARAPÓ")</f>
      </c>
      <c r="C84" s="4" t="inlineStr">
        <is>
          <t>Vendido</t>
        </is>
      </c>
      <c r="D84" s="4" t="inlineStr">
        <is>
          <t>5</t>
        </is>
      </c>
      <c r="E84" s="5" t="inlineStr">
        <is>
          <t>7.000,00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=HYPERLINK("https://leilaoonline.com.br/lote/detalhe/206185", "31726")</f>
      </c>
      <c r="B85" s="4" t="s">
        <f>=HYPERLINK("https://leilaoonline.com.br/lote/detalhe/206185", "2 TANQUES DE PLÁSTICOS. - FR237884 / FR237885. - LOC. CAARAPÓ")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1.200,00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=HYPERLINK("https://leilaoonline.com.br/lote/detalhe/206194", "31727")</f>
      </c>
      <c r="B86" s="4" t="s">
        <f>=HYPERLINK("https://leilaoonline.com.br/lote/detalhe/206194", "2 TANQUES DE PLÁSTICOS. - FR237886 / FR237887. - LOC. CAARAPÓ")</f>
      </c>
      <c r="C86" s="4" t="inlineStr">
        <is>
          <t>Não vendido</t>
        </is>
      </c>
      <c r="D86" s="4" t="inlineStr">
        <is>
          <t>17</t>
        </is>
      </c>
      <c r="E86" s="5" t="inlineStr">
        <is>
          <t>2.100,00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=HYPERLINK("https://leilaoonline.com.br/lote/detalhe/207224", "31739")</f>
      </c>
      <c r="B87" s="4" t="s">
        <f>=HYPERLINK("https://leilaoonline.com.br/lote/detalhe/207224", "SUBSOLADOR CIVEMASA E CULTIVADOR. - FR14003041. - LOC. SANTA ELISA")</f>
      </c>
      <c r="C87" s="4" t="inlineStr">
        <is>
          <t>Vendido</t>
        </is>
      </c>
      <c r="D87" s="4" t="inlineStr">
        <is>
          <t>35</t>
        </is>
      </c>
      <c r="E87" s="5" t="inlineStr">
        <is>
          <t>8.900,00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=HYPERLINK("https://leilaoonline.com.br/lote/detalhe/206166", "31741")</f>
      </c>
      <c r="B88" s="4" t="s">
        <f>=HYPERLINK("https://leilaoonline.com.br/lote/detalhe/206166", "PREPARADOR DE SOLO MAFES PENTA; ANO 2014. - FR11003757. - LOC. SANTA ELISA")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=HYPERLINK("https://leilaoonline.com.br/lote/detalhe/206165", "31743")</f>
      </c>
      <c r="B89" s="4" t="s">
        <f>=HYPERLINK("https://leilaoonline.com.br/lote/detalhe/206165", "CULTIVADOR 2L. - FR56709. - LOC. SANTA ELISA")</f>
      </c>
      <c r="C89" s="4" t="inlineStr">
        <is>
          <t>Vendido</t>
        </is>
      </c>
      <c r="D89" s="4" t="inlineStr">
        <is>
          <t>24</t>
        </is>
      </c>
      <c r="E89" s="5" t="inlineStr">
        <is>
          <t>5.600,00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=HYPERLINK("https://leilaoonline.com.br/lote/detalhe/206164", "31744")</f>
      </c>
      <c r="B90" s="4" t="s">
        <f>=HYPERLINK("https://leilaoonline.com.br/lote/detalhe/206164", "PLANTADORA DE CANA DMB; ANO 2016. - FR14003642. - LOC. SANTA ELISA")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=HYPERLINK("https://leilaoonline.com.br/lote/detalhe/206162", "31746")</f>
      </c>
      <c r="B91" s="4" t="s">
        <f>=HYPERLINK("https://leilaoonline.com.br/lote/detalhe/206162", "PLANTADORA DE CANA DMB PCP 6000; ANO 2016. - FR14003641. - LOC. SANTA ELISA")</f>
      </c>
      <c r="C91" s="4" t="inlineStr">
        <is>
          <t>Não vendido</t>
        </is>
      </c>
      <c r="D91" s="4" t="inlineStr">
        <is>
          <t>63</t>
        </is>
      </c>
      <c r="E91" s="5" t="inlineStr">
        <is>
          <t>72.000,00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=HYPERLINK("https://leilaoonline.com.br/lote/detalhe/206159", "31747")</f>
      </c>
      <c r="B92" s="4" t="s">
        <f>=HYPERLINK("https://leilaoonline.com.br/lote/detalhe/206159", "PLANTADORA DE CANA DMB PCP 6000; ANO 2016. - FR14003643. - LOC. SANTA ELISA")</f>
      </c>
      <c r="C92" s="4" t="inlineStr">
        <is>
          <t>Não vendido</t>
        </is>
      </c>
      <c r="D92" s="4" t="inlineStr">
        <is>
          <t>51</t>
        </is>
      </c>
      <c r="E92" s="5" t="inlineStr">
        <is>
          <t>60.000,00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=HYPERLINK("https://leilaoonline.com.br/lote/detalhe/207214", "31749")</f>
      </c>
      <c r="B93" s="4" t="s">
        <f>=HYPERLINK("https://leilaoonline.com.br/lote/detalhe/207214", "SEMI REBOQUE RANDON SR CA; ANO 2007/2007; AZUL. - FR14004303. - LOC. SANTA ELISA")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=HYPERLINK("https://leilaoonline.com.br/lote/detalhe/207229", "31752")</f>
      </c>
      <c r="B94" s="4" t="s">
        <f>=HYPERLINK("https://leilaoonline.com.br/lote/detalhe/207229", "SEMI REBOQUE RANDON SR CP HI; ANO 2007/2007. - FR14004300. - LOC. SANTA ELISA")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=HYPERLINK("https://leilaoonline.com.br/lote/detalhe/207284", "31757")</f>
      </c>
      <c r="B95" s="4" t="s">
        <f>=HYPERLINK("https://leilaoonline.com.br/lote/detalhe/207284", "CARRETA DE ABASTECIMENTO BAZUKA; ANO 2011. - FR13003127. - LOC. MB")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=HYPERLINK("https://leilaoonline.com.br/lote/detalhe/206167", "31758")</f>
      </c>
      <c r="B96" s="4" t="s">
        <f>=HYPERLINK("https://leilaoonline.com.br/lote/detalhe/206167", "CARRETA PARA TRANSPORTE DE TUBOS; ANO 2013. - FR13003168. - LOC. MB")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1.600,00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=HYPERLINK("https://leilaoonline.com.br/lote/detalhe/206190", "31768")</f>
      </c>
      <c r="B97" s="4" t="s">
        <f>=HYPERLINK("https://leilaoonline.com.br/lote/detalhe/206190", "PULVERIZADOR FMCOPLING. - FR11003193. - LOC. VALE DO ROSÁRIO")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=HYPERLINK("https://leilaoonline.com.br/lote/detalhe/208284", "31769")</f>
      </c>
      <c r="B98" s="4" t="s">
        <f>=HYPERLINK("https://leilaoonline.com.br/lote/detalhe/208284", "MOTOBOMBA MWM. - FR11005054. - LOC. VALE DO ROSÁRIO")</f>
      </c>
      <c r="C98" s="4" t="inlineStr">
        <is>
          <t>Vendido</t>
        </is>
      </c>
      <c r="D98" s="4" t="inlineStr">
        <is>
          <t>29</t>
        </is>
      </c>
      <c r="E98" s="5" t="inlineStr">
        <is>
          <t>10.000,00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=HYPERLINK("https://leilaoonline.com.br/lote/detalhe/207308", "31770")</f>
      </c>
      <c r="B99" s="4" t="s">
        <f>=HYPERLINK("https://leilaoonline.com.br/lote/detalhe/207308", "SEMI REBOQUE USICAMP SRCP E2 10000; ANO 2008/2008; AZUL. - FR96275. - LOC. JUNQUEIRA ")</f>
      </c>
      <c r="C99" s="4" t="inlineStr">
        <is>
          <t>Vendido</t>
        </is>
      </c>
      <c r="D99" s="4" t="inlineStr">
        <is>
          <t>16</t>
        </is>
      </c>
      <c r="E99" s="5" t="inlineStr">
        <is>
          <t>31.000,00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=HYPERLINK("https://leilaoonline.com.br/lote/detalhe/206169", "31779")</f>
      </c>
      <c r="B100" s="4" t="s">
        <f>=HYPERLINK("https://leilaoonline.com.br/lote/detalhe/206169", "1 SULCADOR, 1 PULVERIZADOR E 1 IMPLEMENTO AMARELO. - FR925620/ FR92805/ FR25608. - LOC. JUNQUEIRA")</f>
      </c>
      <c r="C100" s="4" t="inlineStr">
        <is>
          <t>Não vendido</t>
        </is>
      </c>
      <c r="D100" s="4" t="inlineStr">
        <is>
          <t>14</t>
        </is>
      </c>
      <c r="E100" s="5" t="inlineStr">
        <is>
          <t>4.100,00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=HYPERLINK("https://leilaoonline.com.br/lote/detalhe/207310", "31783")</f>
      </c>
      <c r="B101" s="4" t="s">
        <f>=HYPERLINK("https://leilaoonline.com.br/lote/detalhe/207310", "REBOQUE RANDON SP RQ CA; ANO 2010/2010; AZUL. - FR96769. - LOC. JUNQUEIRA")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=HYPERLINK("https://leilaoonline.com.br/lote/detalhe/207327", "31785")</f>
      </c>
      <c r="B102" s="4" t="s">
        <f>=HYPERLINK("https://leilaoonline.com.br/lote/detalhe/207327", "REBOQUE RANDON SP RQ CA; ANO 2010/2010; AZUL. - FR93632. - LOC. JUNQUEIRA")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=HYPERLINK("https://leilaoonline.com.br/lote/detalhe/206187", "31787")</f>
      </c>
      <c r="B103" s="4" t="s">
        <f>=HYPERLINK("https://leilaoonline.com.br/lote/detalhe/206187", "2 BASES DE CENTRIFUGAS. - S/FR. - LOC. JUNQUEIRA")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=HYPERLINK("https://leilaoonline.com.br/lote/detalhe/207232", "31790")</f>
      </c>
      <c r="B104" s="4" t="s">
        <f>=HYPERLINK("https://leilaoonline.com.br/lote/detalhe/207232", "CAMINHÃO VOLKSWAGEM 31.320 CNC 6X4; ANO 2011/2012; BRANCO. - FR81304. - LOC. UNIVALEM ")</f>
      </c>
      <c r="C104" s="4" t="inlineStr">
        <is>
          <t>Vendido</t>
        </is>
      </c>
      <c r="D104" s="4" t="inlineStr">
        <is>
          <t>65</t>
        </is>
      </c>
      <c r="E104" s="5" t="inlineStr">
        <is>
          <t>114.000,00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=HYPERLINK("https://leilaoonline.com.br/lote/detalhe/207231", "31791")</f>
      </c>
      <c r="B105" s="4" t="s">
        <f>=HYPERLINK("https://leilaoonline.com.br/lote/detalhe/207231", "TRANSBORDO ANTONIOSI ATA10500; ANO 2010. - FR84785. - LOC. UNIVALEM")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=HYPERLINK("https://leilaoonline.com.br/lote/detalhe/207230", "31793")</f>
      </c>
      <c r="B106" s="4" t="s">
        <f>=HYPERLINK("https://leilaoonline.com.br/lote/detalhe/207230", "CAMINHÃO MERCEDES BENZ AXOR 3344S 6X4; ANO 2014/2014; BRANCO. - FR10622. - LOC. UNIVALEM ")</f>
      </c>
      <c r="C106" s="4" t="inlineStr">
        <is>
          <t>Vendido</t>
        </is>
      </c>
      <c r="D106" s="4" t="inlineStr">
        <is>
          <t>24</t>
        </is>
      </c>
      <c r="E106" s="5" t="inlineStr">
        <is>
          <t>95.000,00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=HYPERLINK("https://leilaoonline.com.br/lote/detalhe/207222", "31794")</f>
      </c>
      <c r="B107" s="4" t="s">
        <f>=HYPERLINK("https://leilaoonline.com.br/lote/detalhe/207222", "ÔNIBUS MERCEDES BENZ OF 1315; ANO 1992/1992; BEGE. - FR81354. - LOC. UNIVALEM")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=HYPERLINK("https://leilaoonline.com.br/lote/detalhe/207315", "31796")</f>
      </c>
      <c r="B108" s="4" t="s">
        <f>=HYPERLINK("https://leilaoonline.com.br/lote/detalhe/207315", "TRANSBORDO ATA 12000 12T; ANO 2012. - FR84792. - LOC. GASA")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=HYPERLINK("https://leilaoonline.com.br/lote/detalhe/207318", "31798")</f>
      </c>
      <c r="B109" s="4" t="s">
        <f>=HYPERLINK("https://leilaoonline.com.br/lote/detalhe/207318", "CARRETA DISTRIBUIDORA DE TORTA SPANDER; ANO 2015. - FR189004. - LOC. GASA")</f>
      </c>
      <c r="C109" s="4" t="inlineStr">
        <is>
          <t>Não vendido</t>
        </is>
      </c>
      <c r="D109" s="4" t="inlineStr">
        <is>
          <t>11</t>
        </is>
      </c>
      <c r="E109" s="5" t="inlineStr">
        <is>
          <t>8.000,00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=HYPERLINK("https://leilaoonline.com.br/lote/detalhe/206199", "31802")</f>
      </c>
      <c r="B110" s="4" t="s">
        <f>=HYPERLINK("https://leilaoonline.com.br/lote/detalhe/206199", "ENXADA ROTATIVA UNIVERSAL HORWARD CH3000; ANO 2014. - FR48158. - LOC. IPAUSSU")</f>
      </c>
      <c r="C110" s="4" t="inlineStr">
        <is>
          <t>Não vendido</t>
        </is>
      </c>
      <c r="D110" s="4" t="inlineStr">
        <is>
          <t>32</t>
        </is>
      </c>
      <c r="E110" s="5" t="inlineStr">
        <is>
          <t>19.000,00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=HYPERLINK("https://leilaoonline.com.br/lote/detalhe/206201", "31804")</f>
      </c>
      <c r="B111" s="4" t="s">
        <f>=HYPERLINK("https://leilaoonline.com.br/lote/detalhe/206201", "QUEBRA LOMBO COM 20 DISCOS DIAM. 500 MM; ANO 2012. - FR48104. - LOC. IPAUSSU")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=HYPERLINK("https://leilaoonline.com.br/lote/detalhe/206153", "31809")</f>
      </c>
      <c r="B112" s="4" t="s">
        <f>=HYPERLINK("https://leilaoonline.com.br/lote/detalhe/206153", "CARROCERIA COMBOIO BRANCA. - S/FR. - LOC. BARRA")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=HYPERLINK("https://leilaoonline.com.br/lote/detalhe/206157", "31811")</f>
      </c>
      <c r="B113" s="4" t="s">
        <f>=HYPERLINK("https://leilaoonline.com.br/lote/detalhe/206157", "03 DESENLEIRADORES. - FR103095/ FR103096/ FR103094. - LOC. BARRA")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=HYPERLINK("https://leilaoonline.com.br/lote/detalhe/206148", "31813")</f>
      </c>
      <c r="B114" s="4" t="s">
        <f>=HYPERLINK("https://leilaoonline.com.br/lote/detalhe/206148", "CONJUNTO DE BALÃO E RODA ENGRENAGEM. - S/ FR. - LOC. BARRA 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=HYPERLINK("https://leilaoonline.com.br/lote/detalhe/206151", "31815")</f>
      </c>
      <c r="B115" s="4" t="s">
        <f>=HYPERLINK("https://leilaoonline.com.br/lote/detalhe/206151", "02 ESTEIRAS DE 1,00X1,50; 02 DETECTORES DE METAL; 01 QUEBRA TORRÃO DE AÇUCAR; 01 ESTEIRA CURVA 1,00X2,00 APROX. - FR202769. - LOC. BARRA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=HYPERLINK("https://leilaoonline.com.br/lote/detalhe/206156", "31816")</f>
      </c>
      <c r="B116" s="4" t="s">
        <f>=HYPERLINK("https://leilaoonline.com.br/lote/detalhe/206156", "01 TANQUE DE AÇO; 01 TANQUE DE AÇO; APROX 7000 LTS CADA. - S/FR. - LOC. BARRA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=HYPERLINK("https://leilaoonline.com.br/lote/detalhe/208283", "31818")</f>
      </c>
      <c r="B117" s="4" t="s">
        <f>=HYPERLINK("https://leilaoonline.com.br/lote/detalhe/208283", "APROX. 7 TON. DE TUBOS DE FERRO EVAPORAÇÃO. (LANCE POR QUILO) - S/FR. - LOC. PARAÍSO")</f>
      </c>
      <c r="C117" s="4" t="inlineStr">
        <is>
          <t>Vendido</t>
        </is>
      </c>
      <c r="D117" s="4" t="inlineStr">
        <is>
          <t>22</t>
        </is>
      </c>
      <c r="E117" s="5" t="inlineStr">
        <is>
          <t>21.000,00</t>
        </is>
      </c>
      <c r="F117" s="4" t="inlineStr">
        <is>
          <t>0.10</t>
        </is>
      </c>
    </row>
    <row collapsed="false" customFormat="false" customHeight="false" hidden="false" ht="12.1" outlineLevel="0" r="118">
      <c r="A118" s="5" t="s">
        <f>=HYPERLINK("https://leilaoonline.com.br/lote/detalhe/207325", "31819")</f>
      </c>
      <c r="B118" s="4" t="s">
        <f>=HYPERLINK("https://leilaoonline.com.br/lote/detalhe/207325", "APROX. 150 UNIDADES DE PALETES DE MADEIRA. (LANCE POR UNIDADE) - S/FR. - LOC. PARAÍSO")</f>
      </c>
      <c r="C118" s="4" t="inlineStr">
        <is>
          <t>Não vendido</t>
        </is>
      </c>
      <c r="D118" s="4" t="inlineStr">
        <is>
          <t>27</t>
        </is>
      </c>
      <c r="E118" s="5" t="inlineStr">
        <is>
          <t>525,00</t>
        </is>
      </c>
      <c r="F118" s="4" t="inlineStr">
        <is>
          <t>0.10</t>
        </is>
      </c>
    </row>
    <row collapsed="false" customFormat="false" customHeight="false" hidden="false" ht="12.1" outlineLevel="0" r="119">
      <c r="A119" s="5" t="s">
        <f>=HYPERLINK("https://leilaoonline.com.br/lote/detalhe/206150", "31820")</f>
      </c>
      <c r="B119" s="4" t="s">
        <f>=HYPERLINK("https://leilaoonline.com.br/lote/detalhe/206150", "02 EXAUSTORES DE 7 MTS COM ESTRUTURAS. - S/FR. - LOC. PARAÍSO")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3.200,00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=HYPERLINK("https://leilaoonline.com.br/lote/detalhe/206152", "31821")</f>
      </c>
      <c r="B120" s="4" t="s">
        <f>=HYPERLINK("https://leilaoonline.com.br/lote/detalhe/206152", "REBOQUE TECTRAN RCM F1F1; ANO 1997/1997; BRANCO. (HIDRO ROLL COM MOTOR - VENDA SEM MANGUEIRA) - FR436004/ FR19985. - LOC. PARAÍSO")</f>
      </c>
      <c r="C120" s="4" t="inlineStr">
        <is>
          <t>Não vendido</t>
        </is>
      </c>
      <c r="D120" s="4" t="inlineStr">
        <is>
          <t>10</t>
        </is>
      </c>
      <c r="E120" s="5" t="inlineStr">
        <is>
          <t>21.000,00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=HYPERLINK("https://leilaoonline.com.br/lote/detalhe/206155", "31822")</f>
      </c>
      <c r="B121" s="4" t="s">
        <f>=HYPERLINK("https://leilaoonline.com.br/lote/detalhe/206155", "REBOQUE RODOVIARIA; ANO 1987/1987; AZUL. (HIDRO ROLL SEM MOTOR) - FR46749. - LOC. PARAÍSO")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15.500,00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=HYPERLINK("https://leilaoonline.com.br/lote/detalhe/206154", "31823")</f>
      </c>
      <c r="B122" s="4" t="s">
        <f>=HYPERLINK("https://leilaoonline.com.br/lote/detalhe/206154", "REBOQUE CONTIN; ANO 1984/1984; AZUL. (HIDRO ROLL COM MOTOR) - FR46772. - LOC. PARAÍSO")</f>
      </c>
      <c r="C122" s="4" t="inlineStr">
        <is>
          <t>Vendido</t>
        </is>
      </c>
      <c r="D122" s="4" t="inlineStr">
        <is>
          <t>8</t>
        </is>
      </c>
      <c r="E122" s="5" t="inlineStr">
        <is>
          <t>20.500,00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=HYPERLINK("https://leilaoonline.com.br/lote/detalhe/207225", "31825")</f>
      </c>
      <c r="B123" s="4" t="s">
        <f>=HYPERLINK("https://leilaoonline.com.br/lote/detalhe/207225", "SEMI REBOQUE RANDON SR CA; ANO 2007/2007; AZUL. - FR96210. - LOC. SANTA CÂNDIDA")</f>
      </c>
      <c r="C123" s="4" t="inlineStr">
        <is>
          <t>Vendido</t>
        </is>
      </c>
      <c r="D123" s="4" t="inlineStr">
        <is>
          <t>20</t>
        </is>
      </c>
      <c r="E123" s="5" t="inlineStr">
        <is>
          <t>39.000,00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=HYPERLINK("https://leilaoonline.com.br/lote/detalhe/207219", "31827")</f>
      </c>
      <c r="B124" s="4" t="s">
        <f>=HYPERLINK("https://leilaoonline.com.br/lote/detalhe/207219", "SEMI REBOQUE RANDON SR CA; ANO 2007/2007; AZUL. - FR91175. - LOC. SANTA CÂNDIDA")</f>
      </c>
      <c r="C124" s="4" t="inlineStr">
        <is>
          <t>Vendido</t>
        </is>
      </c>
      <c r="D124" s="4" t="inlineStr">
        <is>
          <t>20</t>
        </is>
      </c>
      <c r="E124" s="5" t="inlineStr">
        <is>
          <t>39.000,00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=HYPERLINK("https://leilaoonline.com.br/lote/detalhe/206149", "31830")</f>
      </c>
      <c r="B125" s="4" t="s">
        <f>=HYPERLINK("https://leilaoonline.com.br/lote/detalhe/206149", "CULTIVADOR 3 LINHAS CARDEROLI. - S/FR. - LOC. SANTA CANDIDA")</f>
      </c>
      <c r="C125" s="4" t="inlineStr">
        <is>
          <t>Vendido</t>
        </is>
      </c>
      <c r="D125" s="4" t="inlineStr">
        <is>
          <t>13</t>
        </is>
      </c>
      <c r="E125" s="5" t="inlineStr">
        <is>
          <t>3.600,00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=HYPERLINK("https://leilaoonline.com.br/lote/detalhe/206144", "31831")</f>
      </c>
      <c r="B126" s="4" t="s">
        <f>=HYPERLINK("https://leilaoonline.com.br/lote/detalhe/206144", "TRATOR CORTADOR DE GRAMA JOHN DEERE D170; ANO 2015. - FR19629. - LOC. SANTA CÂNDIDA")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12.500,00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=HYPERLINK("https://leilaoonline.com.br/lote/detalhe/206143", "31832")</f>
      </c>
      <c r="B127" s="4" t="s">
        <f>=HYPERLINK("https://leilaoonline.com.br/lote/detalhe/206143", "CAMINHÃO MERCEDES BENZ AXOR 2831 6X4; ANO 2007/2008; BRANCO. - FR19633. - LOC. SANTA CÂNDIDA 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53.000,00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=HYPERLINK("https://leilaoonline.com.br/lote/detalhe/206188", "31834")</f>
      </c>
      <c r="B128" s="4" t="s">
        <f>=HYPERLINK("https://leilaoonline.com.br/lote/detalhe/206188", "04 PNEUS TRANSBORDO E CHASSI DE TRANSBORDO. - FR17325. - LOC. SANTA CÂNDIDA")</f>
      </c>
      <c r="C128" s="4" t="inlineStr">
        <is>
          <t>Não vendido</t>
        </is>
      </c>
      <c r="D128" s="4" t="inlineStr">
        <is>
          <t>12</t>
        </is>
      </c>
      <c r="E128" s="5" t="inlineStr">
        <is>
          <t>3.550,00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=HYPERLINK("https://leilaoonline.com.br/lote/detalhe/207236", "31846")</f>
      </c>
      <c r="B129" s="4" t="s">
        <f>=HYPERLINK("https://leilaoonline.com.br/lote/detalhe/207236", "REBOQUE RANDONSP RQ CA; ANO 2012/2012; AZUL. - FR139438. - LOC. ARARAQUARA")</f>
      </c>
      <c r="C129" s="4" t="inlineStr">
        <is>
          <t>Vendido</t>
        </is>
      </c>
      <c r="D129" s="4" t="inlineStr">
        <is>
          <t>20</t>
        </is>
      </c>
      <c r="E129" s="5" t="inlineStr">
        <is>
          <t>44.000,00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=HYPERLINK("https://leilaoonline.com.br/lote/detalhe/207216", "31847")</f>
      </c>
      <c r="B130" s="4" t="s">
        <f>=HYPERLINK("https://leilaoonline.com.br/lote/detalhe/207216", "SEMI REBOQUE USICAMP SRCP E2 10000; ANO 2009/2009; AZUL. - FR36182. - LOC. ARARAQUARA ")</f>
      </c>
      <c r="C130" s="4" t="inlineStr">
        <is>
          <t>Vendido</t>
        </is>
      </c>
      <c r="D130" s="4" t="inlineStr">
        <is>
          <t>26</t>
        </is>
      </c>
      <c r="E130" s="5" t="inlineStr">
        <is>
          <t>40.000,00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=HYPERLINK("https://leilaoonline.com.br/lote/detalhe/206171", "31851")</f>
      </c>
      <c r="B131" s="4" t="s">
        <f>=HYPERLINK("https://leilaoonline.com.br/lote/detalhe/206171", "SUBSOLADOR. - FR17208.- LOC. SERRA")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1.100,00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=HYPERLINK("https://leilaoonline.com.br/lote/detalhe/206180", "31853")</f>
      </c>
      <c r="B132" s="4" t="s">
        <f>=HYPERLINK("https://leilaoonline.com.br/lote/detalhe/206180", "ELIMINADOR MECÂNICO DE SOQUEIRAS DMB. - FR103871. - LOC. SERRA")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1.200,00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=HYPERLINK("https://leilaoonline.com.br/lote/detalhe/207233", "31854")</f>
      </c>
      <c r="B133" s="4" t="s">
        <f>=HYPERLINK("https://leilaoonline.com.br/lote/detalhe/207233", "REBOQUE SERGOMEL  RSCPI 4E; ANO 2014/2014; CINZA. - FR134121. - LOC. SERRA")</f>
      </c>
      <c r="C133" s="4" t="inlineStr">
        <is>
          <t>Vendido</t>
        </is>
      </c>
      <c r="D133" s="4" t="inlineStr">
        <is>
          <t>30</t>
        </is>
      </c>
      <c r="E133" s="5" t="inlineStr">
        <is>
          <t>56.000,00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=HYPERLINK("https://leilaoonline.com.br/lote/detalhe/207215", "31856")</f>
      </c>
      <c r="B134" s="4" t="s">
        <f>=HYPERLINK("https://leilaoonline.com.br/lote/detalhe/207215", "REBOQUE RANDON RQ CA; ANO 2012/2012; AZUL. - FR121538. - LOC. BONFIM")</f>
      </c>
      <c r="C134" s="4" t="inlineStr">
        <is>
          <t>Vendido</t>
        </is>
      </c>
      <c r="D134" s="4" t="inlineStr">
        <is>
          <t>26</t>
        </is>
      </c>
      <c r="E134" s="5" t="inlineStr">
        <is>
          <t>50.000,00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=HYPERLINK("https://leilaoonline.com.br/lote/detalhe/207213", "31858")</f>
      </c>
      <c r="B135" s="4" t="s">
        <f>=HYPERLINK("https://leilaoonline.com.br/lote/detalhe/207213", "REBOQUE RANDONSP RQ CA; ANO 2010/2011; AZUL. - FR121487. - LOC. BONFIM ")</f>
      </c>
      <c r="C135" s="4" t="inlineStr">
        <is>
          <t>Vendido</t>
        </is>
      </c>
      <c r="D135" s="4" t="inlineStr">
        <is>
          <t>20</t>
        </is>
      </c>
      <c r="E135" s="5" t="inlineStr">
        <is>
          <t>44.000,00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=HYPERLINK("https://leilaoonline.com.br/lote/detalhe/207210", "31860")</f>
      </c>
      <c r="B136" s="4" t="s">
        <f>=HYPERLINK("https://leilaoonline.com.br/lote/detalhe/207210", "REBOQUE RANDONSP RQ CA; ANO 2012/2012; AZUL. - FR93672. - LOC. BONFIM ")</f>
      </c>
      <c r="C136" s="4" t="inlineStr">
        <is>
          <t>Vendido</t>
        </is>
      </c>
      <c r="D136" s="4" t="inlineStr">
        <is>
          <t>24</t>
        </is>
      </c>
      <c r="E136" s="5" t="inlineStr">
        <is>
          <t>48.000,00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=HYPERLINK("https://leilaoonline.com.br/lote/detalhe/207217", "31864")</f>
      </c>
      <c r="B137" s="4" t="s">
        <f>=HYPERLINK("https://leilaoonline.com.br/lote/detalhe/207217", "REBOQUE RANDONSP RQ CA; ANO 2010/2011; AZUL. - FR82649. - LOC. BONFIM ")</f>
      </c>
      <c r="C137" s="4" t="inlineStr">
        <is>
          <t>Não vendido</t>
        </is>
      </c>
      <c r="D137" s="4" t="inlineStr">
        <is>
          <t>31</t>
        </is>
      </c>
      <c r="E137" s="5" t="inlineStr">
        <is>
          <t>55.000,00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=HYPERLINK("https://leilaoonline.com.br/lote/detalhe/207220", "31866")</f>
      </c>
      <c r="B138" s="4" t="s">
        <f>=HYPERLINK("https://leilaoonline.com.br/lote/detalhe/207220", "SEMI REBOQUE RANDON SRCA CA;  ANO 2008/2008; AZUL. - FR81970. - LOC. BONFIM")</f>
      </c>
      <c r="C138" s="4" t="inlineStr">
        <is>
          <t>Vendido</t>
        </is>
      </c>
      <c r="D138" s="4" t="inlineStr">
        <is>
          <t>18</t>
        </is>
      </c>
      <c r="E138" s="5" t="inlineStr">
        <is>
          <t>37.000,00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=HYPERLINK("https://leilaoonline.com.br/lote/detalhe/207211", "31870")</f>
      </c>
      <c r="B139" s="4" t="s">
        <f>=HYPERLINK("https://leilaoonline.com.br/lote/detalhe/207211", "SEMI REBOQUE RANDON SR CA; ANO 2007/2007; AZUL. - FR121418. LOC. BONFIM ")</f>
      </c>
      <c r="C139" s="4" t="inlineStr">
        <is>
          <t>Vendido</t>
        </is>
      </c>
      <c r="D139" s="4" t="inlineStr">
        <is>
          <t>22</t>
        </is>
      </c>
      <c r="E139" s="5" t="inlineStr">
        <is>
          <t>41.000,00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=HYPERLINK("https://leilaoonline.com.br/lote/detalhe/207209", "31876")</f>
      </c>
      <c r="B140" s="4" t="s">
        <f>=HYPERLINK("https://leilaoonline.com.br/lote/detalhe/207209", "SEMI REBOQUE USICAMP SRCP E2 10000; ANO 2009/2009;AZUL. - FR164009. - LOC. BONFIM ")</f>
      </c>
      <c r="C140" s="4" t="inlineStr">
        <is>
          <t>Vendido</t>
        </is>
      </c>
      <c r="D140" s="4" t="inlineStr">
        <is>
          <t>28</t>
        </is>
      </c>
      <c r="E140" s="5" t="inlineStr">
        <is>
          <t>42.000,00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=HYPERLINK("https://leilaoonline.com.br/lote/detalhe/206147", "31884")</f>
      </c>
      <c r="B141" s="4" t="s">
        <f>=HYPERLINK("https://leilaoonline.com.br/lote/detalhe/206147", "01 BALANCEADORA DE PNEUS DE CARRO LEVE GEODYNA 405; 01 VULCANIZADOR DE CÂMERA DE AR DE CARRO E CAMINHÃO  EMEB; 01 GAIOLA DE PNEUS PEQUENOS; 01 SOPRADORA DE FILTRO DE AR AYRSYSTEM. - S/FR. - LOC. JATAÍ")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1.300,00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=HYPERLINK("https://leilaoonline.com.br/lote/detalhe/206146", "31887")</f>
      </c>
      <c r="B142" s="4" t="s">
        <f>=HYPERLINK("https://leilaoonline.com.br/lote/detalhe/206146", "CARRETA ABRIGO. (FAB. PRÓPRIA) - FR164370. - LOC. JATAÍ")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=HYPERLINK("https://leilaoonline.com.br/lote/detalhe/207319", "31890")</f>
      </c>
      <c r="B143" s="4" t="s">
        <f>=HYPERLINK("https://leilaoonline.com.br/lote/detalhe/207319", " TANQUE DE FIBRA TECNIPLAS; ANO 2011. (CAPAC. 1200L) - FR185578. LOC. IPAUSSU")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=HYPERLINK("https://leilaoonline.com.br/lote/detalhe/206222", "31891")</f>
      </c>
      <c r="B144" s="4" t="s">
        <f>=HYPERLINK("https://leilaoonline.com.br/lote/detalhe/206222", "1 TALHA 3F 24VCA NERM032SD-SD 3; 2TO 8M FABR. KING TA; FR200273 / 1 TALHA ELETRICA CAPAC. 3 TON. MOD. ER2032; FR200269. - LOC. IPAUSSU")</f>
      </c>
      <c r="C144" s="4" t="inlineStr">
        <is>
          <t>Não vendido</t>
        </is>
      </c>
      <c r="D144" s="4" t="inlineStr">
        <is>
          <t>16</t>
        </is>
      </c>
      <c r="E144" s="5" t="inlineStr">
        <is>
          <t>8.500,00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=HYPERLINK("https://leilaoonline.com.br/lote/detalhe/206227", "31893")</f>
      </c>
      <c r="B145" s="4" t="s">
        <f>=HYPERLINK("https://leilaoonline.com.br/lote/detalhe/206227", "(VEJA VÍDEO) TRATOR MASSEY FERGUSON MF 275, (ANO NÃO IDENTIFICADO), FR240023 - LOC. IPAUSSU")</f>
      </c>
      <c r="C145" s="4" t="inlineStr">
        <is>
          <t>Vendido</t>
        </is>
      </c>
      <c r="D145" s="4" t="inlineStr">
        <is>
          <t>12</t>
        </is>
      </c>
      <c r="E145" s="5" t="inlineStr">
        <is>
          <t>40.000,00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=HYPERLINK("https://leilaoonline.com.br/lote/detalhe/206216", "31897")</f>
      </c>
      <c r="B146" s="4" t="s">
        <f>=HYPERLINK("https://leilaoonline.com.br/lote/detalhe/206216", "DESENLEIRADOR PALHA CARDEROLI; ANO 2018. - FR48285. LOC IPAUSSU")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=HYPERLINK("https://leilaoonline.com.br/lote/detalhe/206219", "31898")</f>
      </c>
      <c r="B147" s="4" t="s">
        <f>=HYPERLINK("https://leilaoonline.com.br/lote/detalhe/206219", "SUBSOLADOR DE ARRASTO NARCHESAN; ANO 2018. - FR92939. LOC. IPAUSSU")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=HYPERLINK("https://leilaoonline.com.br/lote/detalhe/207324", "31904")</f>
      </c>
      <c r="B148" s="4" t="s">
        <f>=HYPERLINK("https://leilaoonline.com.br/lote/detalhe/207324", "TRANSBORDO ANTONIOSI ATA 10500 12 TON; ANO 2010. - FR93824. - LOC. MUNDIAL ")</f>
      </c>
      <c r="C148" s="4" t="inlineStr">
        <is>
          <t>Vendido</t>
        </is>
      </c>
      <c r="D148" s="4" t="inlineStr">
        <is>
          <t>7</t>
        </is>
      </c>
      <c r="E148" s="5" t="inlineStr">
        <is>
          <t>21.000,00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=HYPERLINK("https://leilaoonline.com.br/lote/detalhe/207321", "31906")</f>
      </c>
      <c r="B149" s="4" t="s">
        <f>=HYPERLINK("https://leilaoonline.com.br/lote/detalhe/207321", "TRANSBORDO ANTONIOSI ATA 12000 12TON. ANO 2010. - FR112447. - LOC. MUNDIAL")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=HYPERLINK("https://leilaoonline.com.br/lote/detalhe/207328", "31907")</f>
      </c>
      <c r="B150" s="4" t="s">
        <f>=HYPERLINK("https://leilaoonline.com.br/lote/detalhe/207328", "TRANSBORDO ANTONIOSI ATA 12000 SC 12TON. ANO 2011. - FR93835. - LOC. MUNDIAL")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=HYPERLINK("https://leilaoonline.com.br/lote/detalhe/207316", "31909")</f>
      </c>
      <c r="B151" s="4" t="s">
        <f>=HYPERLINK("https://leilaoonline.com.br/lote/detalhe/207316", "TRANSBORDO ANTONIOSI ATA 10500 12 TON. ANO 2010. - FR112443. - LOC. MUNDIAL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=HYPERLINK("https://leilaoonline.com.br/lote/detalhe/207313", "31910")</f>
      </c>
      <c r="B152" s="4" t="s">
        <f>=HYPERLINK("https://leilaoonline.com.br/lote/detalhe/207313", "TRANSBORDO ANTONIOSI ATA 12000 12TON. ANO 2012. - FR93869. - LOC. MUNDIAL")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=HYPERLINK("https://leilaoonline.com.br/lote/detalhe/207329", "31911")</f>
      </c>
      <c r="B153" s="4" t="s">
        <f>=HYPERLINK("https://leilaoonline.com.br/lote/detalhe/207329", "PLANTADORA DE CANA DMB PCP 6000; ANO 2012. - FR112340. - LOC. MUNDIAL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=HYPERLINK("https://leilaoonline.com.br/lote/detalhe/207317", "31912")</f>
      </c>
      <c r="B154" s="4" t="s">
        <f>=HYPERLINK("https://leilaoonline.com.br/lote/detalhe/207317", "TRANSBORDO SANTA ISABEL 12T; ANO 2012. - FR81398. - LOC. BENALCOOL")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=HYPERLINK("https://leilaoonline.com.br/lote/detalhe/207323", "31915")</f>
      </c>
      <c r="B155" s="4" t="s">
        <f>=HYPERLINK("https://leilaoonline.com.br/lote/detalhe/207323", "TRANSBORDO ATONIOSI ATA 12000 12T; ANO 2012. - FR81339. - LOC. BENALCOOL")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=HYPERLINK("https://leilaoonline.com.br/lote/detalhe/207326", "31916")</f>
      </c>
      <c r="B156" s="4" t="s">
        <f>=HYPERLINK("https://leilaoonline.com.br/lote/detalhe/207326", "TRANSBORDO SANTAL VT12; ANO 2014. - FR173150. - LOC. BENALCOOL")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=HYPERLINK("https://leilaoonline.com.br/lote/detalhe/207322", "31919")</f>
      </c>
      <c r="B157" s="4" t="s">
        <f>=HYPERLINK("https://leilaoonline.com.br/lote/detalhe/207322", "CARRETA DISTRIBUIDORA TORTA SOLLUS SPANDER; ANO 2012. - FR173563. - LOC. BENALCOOL")</f>
      </c>
      <c r="C157" s="4" t="inlineStr">
        <is>
          <t>Não vendido</t>
        </is>
      </c>
      <c r="D157" s="4" t="inlineStr">
        <is>
          <t>5</t>
        </is>
      </c>
      <c r="E157" s="5" t="inlineStr">
        <is>
          <t>7.500,00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=HYPERLINK("https://leilaoonline.com.br/lote/detalhe/207330", "31920")</f>
      </c>
      <c r="B158" s="4" t="s">
        <f>=HYPERLINK("https://leilaoonline.com.br/lote/detalhe/207330", "TRANSBORDO ANTONIOSI ATA 10500 12 TON. ANO 2010. - FR84790. - LOC. BENALCOOL")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=HYPERLINK("https://leilaoonline.com.br/lote/detalhe/207309", "31921")</f>
      </c>
      <c r="B159" s="4" t="s">
        <f>=HYPERLINK("https://leilaoonline.com.br/lote/detalhe/207309", "PLANTADORA DE CANA AUTOMÁTICA DMB; ANO 2010. - FR48210. - LOC. BENALCOOL")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=HYPERLINK("https://leilaoonline.com.br/lote/detalhe/207286", "31922")</f>
      </c>
      <c r="B160" s="4" t="s">
        <f>=HYPERLINK("https://leilaoonline.com.br/lote/detalhe/207286", "PLANTADORA DE CANA AUTOMÁTICA DMB; ANO 2010. - FR84710. - LOC. BENALCOOL")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13.000,00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=HYPERLINK("https://leilaoonline.com.br/lote/detalhe/207166", "31923")</f>
      </c>
      <c r="B161" s="4" t="s">
        <f>=HYPERLINK("https://leilaoonline.com.br/lote/detalhe/207166", "2 TRANSBORDOS CIVEMASSA TAC 13000; ANO 2008. - FR9004089/FR9004072. - LOC. PASSATEMPO ")</f>
      </c>
      <c r="C161" s="4" t="inlineStr">
        <is>
          <t>Vendido</t>
        </is>
      </c>
      <c r="D161" s="4" t="inlineStr">
        <is>
          <t>4</t>
        </is>
      </c>
      <c r="E161" s="5" t="inlineStr">
        <is>
          <t>20.000,00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=HYPERLINK("https://leilaoonline.com.br/lote/detalhe/207158", "31924")</f>
      </c>
      <c r="B162" s="4" t="s">
        <f>=HYPERLINK("https://leilaoonline.com.br/lote/detalhe/207158", "TRANSBORDO CIVEMASSA TAC 13000; ANO 2008. - FR5004750. - LOC. PASSATEMPO 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11.000,00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=HYPERLINK("https://leilaoonline.com.br/lote/detalhe/207151", "31925")</f>
      </c>
      <c r="B163" s="4" t="s">
        <f>=HYPERLINK("https://leilaoonline.com.br/lote/detalhe/207151", "TRANSBORDO SANTAL 10500; ANO 2012. - FR5003039. - LOC. PASSATEMPO")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=HYPERLINK("https://leilaoonline.com.br/lote/detalhe/207154", "31926")</f>
      </c>
      <c r="B164" s="4" t="s">
        <f>=HYPERLINK("https://leilaoonline.com.br/lote/detalhe/207154", "TRANSBORDO SANTAL 10500; ANO 2012. - FR5003038. - LOC. PASSATEMPO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=HYPERLINK("https://leilaoonline.com.br/lote/detalhe/207150", "31927")</f>
      </c>
      <c r="B165" s="4" t="s">
        <f>=HYPERLINK("https://leilaoonline.com.br/lote/detalhe/207150", "TRANSBORDO SANTAL VT 10; ANO 2011. - FR9003053. - LOC. PASSATEMPO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=HYPERLINK("https://leilaoonline.com.br/lote/detalhe/207165", "31934")</f>
      </c>
      <c r="B166" s="4" t="s">
        <f>=HYPERLINK("https://leilaoonline.com.br/lote/detalhe/207165", "PLANTADORA DMB; ANO 2010. - FR5003013. - LOC. PASSATEMPO ")</f>
      </c>
      <c r="C166" s="4" t="inlineStr">
        <is>
          <t>Vendido</t>
        </is>
      </c>
      <c r="D166" s="4" t="inlineStr">
        <is>
          <t>8</t>
        </is>
      </c>
      <c r="E166" s="5" t="inlineStr">
        <is>
          <t>17.000,00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=HYPERLINK("https://leilaoonline.com.br/lote/detalhe/207159", "31935")</f>
      </c>
      <c r="B167" s="4" t="s">
        <f>=HYPERLINK("https://leilaoonline.com.br/lote/detalhe/207159", "TRANSBORDO CIVEMASSA TAC 13000; ANO 2008. - FR4004131. - LOC. PASSATEMPO 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=HYPERLINK("https://leilaoonline.com.br/lote/detalhe/207153", "31936")</f>
      </c>
      <c r="B168" s="4" t="s">
        <f>=HYPERLINK("https://leilaoonline.com.br/lote/detalhe/207153", "TRANSBORDO CIVEMASSA TAC 13000; ANO 2008. - FR9004074. - LOC. PASSATEMPO ")</f>
      </c>
      <c r="C168" s="4" t="inlineStr">
        <is>
          <t>Não vendido</t>
        </is>
      </c>
      <c r="D168" s="4" t="inlineStr">
        <is>
          <t>7</t>
        </is>
      </c>
      <c r="E168" s="5" t="inlineStr">
        <is>
          <t>16.000,00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=HYPERLINK("https://leilaoonline.com.br/lote/detalhe/207161", "31937")</f>
      </c>
      <c r="B169" s="4" t="s">
        <f>=HYPERLINK("https://leilaoonline.com.br/lote/detalhe/207161", "TRANSBORDO CIVEMASSA TAC 13000; ANO 2008. - FR9004073. - LOC. PASSATEMPO 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12.000,00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=HYPERLINK("https://leilaoonline.com.br/lote/detalhe/207162", "31938")</f>
      </c>
      <c r="B170" s="4" t="s">
        <f>=HYPERLINK("https://leilaoonline.com.br/lote/detalhe/207162", "TRANSBORDO CIVEMASSA TAC 13000; ANO 2008. - FR9004115. - LOC. PASSATEMPO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11.000,00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=HYPERLINK("https://leilaoonline.com.br/lote/detalhe/207160", "31939")</f>
      </c>
      <c r="B171" s="4" t="s">
        <f>=HYPERLINK("https://leilaoonline.com.br/lote/detalhe/207160", "4 ESTEIRAS COM DETECTORES DE METAL; 4 ENFARDADEIRAS E 4 EMPACOTADEIRAS. - PT: 293335 / PT: 293337 / PT: 292887/ PT_ 0003/ Tag: 034-0004/ PT: 293177/ PT: 292880/ PT_0001/007891/ PT: 292868/ PT_0004/007887. - LOC. PASSATEMPO")</f>
      </c>
      <c r="C171" s="4" t="inlineStr">
        <is>
          <t>Não vendido</t>
        </is>
      </c>
      <c r="D171" s="4" t="inlineStr">
        <is>
          <t>7</t>
        </is>
      </c>
      <c r="E171" s="5" t="inlineStr">
        <is>
          <t>8.000,00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=HYPERLINK("https://leilaoonline.com.br/lote/detalhe/207152", "31941")</f>
      </c>
      <c r="B172" s="4" t="s">
        <f>=HYPERLINK("https://leilaoonline.com.br/lote/detalhe/207152", "CARROCERIA COMBOIO GASCOM. - S/FR. - LOC. RIO BRILHANTE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29.000,00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=HYPERLINK("https://leilaoonline.com.br/lote/detalhe/207155", "31942")</f>
      </c>
      <c r="B173" s="4" t="s">
        <f>=HYPERLINK("https://leilaoonline.com.br/lote/detalhe/207155", "PLANTADORA DMB; ANO 2012. - FR9003105. - LOC. RIO BRILHANTE ")</f>
      </c>
      <c r="C173" s="4" t="inlineStr">
        <is>
          <t>Vendido</t>
        </is>
      </c>
      <c r="D173" s="4" t="inlineStr">
        <is>
          <t>11</t>
        </is>
      </c>
      <c r="E173" s="5" t="inlineStr">
        <is>
          <t>35.000,00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=HYPERLINK("https://leilaoonline.com.br/lote/detalhe/207183", "31943")</f>
      </c>
      <c r="B174" s="4" t="s">
        <f>=HYPERLINK("https://leilaoonline.com.br/lote/detalhe/207183", "PLANTADORA DMB; ANO 2012. - FR9003138. - LOC. RIO BRILHANTE ")</f>
      </c>
      <c r="C174" s="4" t="inlineStr">
        <is>
          <t>Não vendido</t>
        </is>
      </c>
      <c r="D174" s="4" t="inlineStr">
        <is>
          <t>10</t>
        </is>
      </c>
      <c r="E174" s="5" t="inlineStr">
        <is>
          <t>19.000,00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=HYPERLINK("https://leilaoonline.com.br/lote/detalhe/207156", "31944")</f>
      </c>
      <c r="B175" s="4" t="s">
        <f>=HYPERLINK("https://leilaoonline.com.br/lote/detalhe/207156", "PLANTADORA DMB; ANO 2012. - FR5003016. - LOC. RIO BRILHANTE ")</f>
      </c>
      <c r="C175" s="4" t="inlineStr">
        <is>
          <t>Vendido</t>
        </is>
      </c>
      <c r="D175" s="4" t="inlineStr">
        <is>
          <t>26</t>
        </is>
      </c>
      <c r="E175" s="5" t="inlineStr">
        <is>
          <t>35.000,00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=HYPERLINK("https://leilaoonline.com.br/lote/detalhe/207164", "31945")</f>
      </c>
      <c r="B176" s="4" t="s">
        <f>=HYPERLINK("https://leilaoonline.com.br/lote/detalhe/207164", " APROX. 170 RODAS DE CAMINHÃO / TRATOR. - S/FR. - LOC. RIO BRILHANTE")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4.400,00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=HYPERLINK("https://leilaoonline.com.br/lote/detalhe/207180", "31946")</f>
      </c>
      <c r="B177" s="4" t="s">
        <f>=HYPERLINK("https://leilaoonline.com.br/lote/detalhe/207180", "1 CAIXA DE VENTILAÇÃO. - S/FR. - LOC. RIO BRILHANTE")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1.000,00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=HYPERLINK("https://leilaoonline.com.br/lote/detalhe/207157", "31947")</f>
      </c>
      <c r="B178" s="4" t="s">
        <f>=HYPERLINK("https://leilaoonline.com.br/lote/detalhe/207157", "CAMINHÃO MERCEDES BENZ AXOR 3344S 6X4; ANO 2016/2016; BRANCO. - FR4415057. - LOC. CAARAPÓ")</f>
      </c>
      <c r="C178" s="4" t="inlineStr">
        <is>
          <t>Vendido</t>
        </is>
      </c>
      <c r="D178" s="4" t="inlineStr">
        <is>
          <t>74</t>
        </is>
      </c>
      <c r="E178" s="5" t="inlineStr">
        <is>
          <t>118.000,00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=HYPERLINK("https://leilaoonline.com.br/lote/detalhe/207174", "31948")</f>
      </c>
      <c r="B179" s="4" t="s">
        <f>=HYPERLINK("https://leilaoonline.com.br/lote/detalhe/207174", "CAMINHÃO MERCEDES BENZ AXOR 3344S 6X4; ANO 2016/2017; BRANCO. - FR4415053. - LOC. CAARAPÓ")</f>
      </c>
      <c r="C179" s="4" t="inlineStr">
        <is>
          <t>Não vendido</t>
        </is>
      </c>
      <c r="D179" s="4" t="inlineStr">
        <is>
          <t>5</t>
        </is>
      </c>
      <c r="E179" s="5" t="inlineStr">
        <is>
          <t>44.000,00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=HYPERLINK("https://leilaoonline.com.br/lote/detalhe/207178", "31949")</f>
      </c>
      <c r="B180" s="4" t="s">
        <f>=HYPERLINK("https://leilaoonline.com.br/lote/detalhe/207178", "TRATOR VALTRA BH180; ANO 2010. - FR35029. - LOC. CAARAPÓ")</f>
      </c>
      <c r="C180" s="4" t="inlineStr">
        <is>
          <t>Vendido</t>
        </is>
      </c>
      <c r="D180" s="4" t="inlineStr">
        <is>
          <t>68</t>
        </is>
      </c>
      <c r="E180" s="5" t="inlineStr">
        <is>
          <t>102.000,00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=HYPERLINK("https://leilaoonline.com.br/lote/detalhe/207179", "31950")</f>
      </c>
      <c r="B181" s="4" t="s">
        <f>=HYPERLINK("https://leilaoonline.com.br/lote/detalhe/207179", "TRATOR VALTRA BM 100; ANO 2012. - FR4435048. - LOC. CAARAPÓ")</f>
      </c>
      <c r="C181" s="4" t="inlineStr">
        <is>
          <t>Vendido</t>
        </is>
      </c>
      <c r="D181" s="4" t="inlineStr">
        <is>
          <t>49</t>
        </is>
      </c>
      <c r="E181" s="5" t="inlineStr">
        <is>
          <t>84.000,00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=HYPERLINK("https://leilaoonline.com.br/lote/detalhe/207185", "31951")</f>
      </c>
      <c r="B182" s="4" t="s">
        <f>=HYPERLINK("https://leilaoonline.com.br/lote/detalhe/207185", "CAMINHÃO MERCEDES BENZ AXOR 3131 6X4; ANO 2017/2018; BRANCO. (CARROCERIA BAZUKA HERCULES 24000C INOX) - FR4415080/FR55193. - LOC. CAARAPÓ")</f>
      </c>
      <c r="C182" s="4" t="inlineStr">
        <is>
          <t>Vendido</t>
        </is>
      </c>
      <c r="D182" s="4" t="inlineStr">
        <is>
          <t>128</t>
        </is>
      </c>
      <c r="E182" s="5" t="inlineStr">
        <is>
          <t>209.000,00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=HYPERLINK("https://leilaoonline.com.br/lote/detalhe/207182", "31952")</f>
      </c>
      <c r="B183" s="4" t="s">
        <f>=HYPERLINK("https://leilaoonline.com.br/lote/detalhe/207182", "CAMINHÃO MERCEDES BENZ LS 2638; ANO 2000/2000; BRANCO. - FR4410724. - LOC. CAARAPÓ")</f>
      </c>
      <c r="C183" s="4" t="inlineStr">
        <is>
          <t>Vendido</t>
        </is>
      </c>
      <c r="D183" s="4" t="inlineStr">
        <is>
          <t>28</t>
        </is>
      </c>
      <c r="E183" s="5" t="inlineStr">
        <is>
          <t>52.000,00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=HYPERLINK("https://leilaoonline.com.br/lote/detalhe/207170", "31953")</f>
      </c>
      <c r="B184" s="4" t="s">
        <f>=HYPERLINK("https://leilaoonline.com.br/lote/detalhe/207170", "REBOQUE ROSSETTI SRBA ST3.25; ANO 2011/2011; AMARELO. (DOLLY RANDON) - FR51562/FR55043. - LOC. CAARAPÓ")</f>
      </c>
      <c r="C184" s="4" t="inlineStr">
        <is>
          <t>Não vendido</t>
        </is>
      </c>
      <c r="D184" s="4" t="inlineStr">
        <is>
          <t>32</t>
        </is>
      </c>
      <c r="E184" s="5" t="inlineStr">
        <is>
          <t>47.000,00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=HYPERLINK("https://leilaoonline.com.br/lote/detalhe/207177", "31954")</f>
      </c>
      <c r="B185" s="4" t="s">
        <f>=HYPERLINK("https://leilaoonline.com.br/lote/detalhe/207177", "TRATOR VALTRA BM 100; ANO 2011. - FR4435044. - LOC. CAARAPÓ")</f>
      </c>
      <c r="C185" s="4" t="inlineStr">
        <is>
          <t>Vendido</t>
        </is>
      </c>
      <c r="D185" s="4" t="inlineStr">
        <is>
          <t>39</t>
        </is>
      </c>
      <c r="E185" s="5" t="inlineStr">
        <is>
          <t>86.000,00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=HYPERLINK("https://leilaoonline.com.br/lote/detalhe/207176", "31955")</f>
      </c>
      <c r="B186" s="4" t="s">
        <f>=HYPERLINK("https://leilaoonline.com.br/lote/detalhe/207176", "TRATOR JOHN DEERE 6205 J; ANO 2016. - FR35107. - LOC. CAARAPÓ")</f>
      </c>
      <c r="C186" s="4" t="inlineStr">
        <is>
          <t>Não vendido</t>
        </is>
      </c>
      <c r="D186" s="4" t="inlineStr">
        <is>
          <t>39</t>
        </is>
      </c>
      <c r="E186" s="5" t="inlineStr">
        <is>
          <t>48.000,00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=HYPERLINK("https://leilaoonline.com.br/lote/detalhe/207167", "31956")</f>
      </c>
      <c r="B187" s="4" t="s">
        <f>=HYPERLINK("https://leilaoonline.com.br/lote/detalhe/207167", "TRATOR VALTRA BM 100; ANO 2012. - FR4435049. - LOC. CAARAPÓ")</f>
      </c>
      <c r="C187" s="4" t="inlineStr">
        <is>
          <t>Vendido</t>
        </is>
      </c>
      <c r="D187" s="4" t="inlineStr">
        <is>
          <t>70</t>
        </is>
      </c>
      <c r="E187" s="5" t="inlineStr">
        <is>
          <t>94.000,00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=HYPERLINK("https://leilaoonline.com.br/lote/detalhe/207184", "31957")</f>
      </c>
      <c r="B188" s="4" t="s">
        <f>=HYPERLINK("https://leilaoonline.com.br/lote/detalhe/207184", "TRATOR VALTRA BM 100; ANO 2016. - FR4435118. - LOC. CAARAPÓ")</f>
      </c>
      <c r="C188" s="4" t="inlineStr">
        <is>
          <t>Vendido</t>
        </is>
      </c>
      <c r="D188" s="4" t="inlineStr">
        <is>
          <t>54</t>
        </is>
      </c>
      <c r="E188" s="5" t="inlineStr">
        <is>
          <t>108.000,00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=HYPERLINK("https://leilaoonline.com.br/lote/detalhe/207171", "31960")</f>
      </c>
      <c r="B189" s="4" t="s">
        <f>=HYPERLINK("https://leilaoonline.com.br/lote/detalhe/207171", "CAMINHÃO VOLVO VM 260 6X4R; ANO 2010/2011; BRANCO. (CARROCERIA BAZUKA HERCULES 24000C INOX) - FR4415012/FR15038. - LOC CAARAPÓ")</f>
      </c>
      <c r="C189" s="4" t="inlineStr">
        <is>
          <t>Vendido</t>
        </is>
      </c>
      <c r="D189" s="4" t="inlineStr">
        <is>
          <t>30</t>
        </is>
      </c>
      <c r="E189" s="5" t="inlineStr">
        <is>
          <t>100.000,00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=HYPERLINK("https://leilaoonline.com.br/lote/detalhe/207172", "31961")</f>
      </c>
      <c r="B190" s="4" t="s">
        <f>=HYPERLINK("https://leilaoonline.com.br/lote/detalhe/207172", "TRATOR VALTRA BH180; ANO 2012. - FR35053. - LOC. CAARAPÓ")</f>
      </c>
      <c r="C190" s="4" t="inlineStr">
        <is>
          <t>Vendido</t>
        </is>
      </c>
      <c r="D190" s="4" t="inlineStr">
        <is>
          <t>44</t>
        </is>
      </c>
      <c r="E190" s="5" t="inlineStr">
        <is>
          <t>77.000,00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=HYPERLINK("https://leilaoonline.com.br/lote/detalhe/207188", "31962")</f>
      </c>
      <c r="B191" s="4" t="s">
        <f>=HYPERLINK("https://leilaoonline.com.br/lote/detalhe/207188", "TRATOR VALTRA BH180; ANO 2010. - FR35027. - LOC. CAARAPÓ")</f>
      </c>
      <c r="C191" s="4" t="inlineStr">
        <is>
          <t>Vendido</t>
        </is>
      </c>
      <c r="D191" s="4" t="inlineStr">
        <is>
          <t>70</t>
        </is>
      </c>
      <c r="E191" s="5" t="inlineStr">
        <is>
          <t>104.000,00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=HYPERLINK("https://leilaoonline.com.br/lote/detalhe/207169", "31963")</f>
      </c>
      <c r="B192" s="4" t="s">
        <f>=HYPERLINK("https://leilaoonline.com.br/lote/detalhe/207169", "TRATOR VALTRA BH180; ANO 2012. - FR4435054. - LOC. CAARAPÓ")</f>
      </c>
      <c r="C192" s="4" t="inlineStr">
        <is>
          <t>Vendido</t>
        </is>
      </c>
      <c r="D192" s="4" t="inlineStr">
        <is>
          <t>63</t>
        </is>
      </c>
      <c r="E192" s="5" t="inlineStr">
        <is>
          <t>97.000,00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=HYPERLINK("https://leilaoonline.com.br/lote/detalhe/207189", "31966")</f>
      </c>
      <c r="B193" s="4" t="s">
        <f>=HYPERLINK("https://leilaoonline.com.br/lote/detalhe/207189", " TRATOR VALTRA BH180; ANO 2010. - FR30946. - LOC. CAARAPÓ")</f>
      </c>
      <c r="C193" s="4" t="inlineStr">
        <is>
          <t>Vendido</t>
        </is>
      </c>
      <c r="D193" s="4" t="inlineStr">
        <is>
          <t>55</t>
        </is>
      </c>
      <c r="E193" s="5" t="inlineStr">
        <is>
          <t>89.000,00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=HYPERLINK("https://leilaoonline.com.br/lote/detalhe/207173", "31968")</f>
      </c>
      <c r="B194" s="4" t="s">
        <f>=HYPERLINK("https://leilaoonline.com.br/lote/detalhe/207173", "TRATOR VALTRA BM 100; ANO 2012. - FR035050. - LOC. CAARAPÓ")</f>
      </c>
      <c r="C194" s="4" t="inlineStr">
        <is>
          <t>Vendido</t>
        </is>
      </c>
      <c r="D194" s="4" t="inlineStr">
        <is>
          <t>64</t>
        </is>
      </c>
      <c r="E194" s="5" t="inlineStr">
        <is>
          <t>98.000,00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=HYPERLINK("https://leilaoonline.com.br/lote/detalhe/207181", "31969")</f>
      </c>
      <c r="B195" s="4" t="s">
        <f>=HYPERLINK("https://leilaoonline.com.br/lote/detalhe/207181", "SEMI REBOQUE USICAMP SRCTUS 2E; ANO 2013/2013; AMARELO. (COM MUNCK) - FR55083/FR55000. - LOC. CAARAPÓ")</f>
      </c>
      <c r="C195" s="4" t="inlineStr">
        <is>
          <t>Vendido</t>
        </is>
      </c>
      <c r="D195" s="4" t="inlineStr">
        <is>
          <t>49</t>
        </is>
      </c>
      <c r="E195" s="5" t="inlineStr">
        <is>
          <t>132.000,00</t>
        </is>
      </c>
      <c r="F195" s="4" t="inlineStr">
        <is>
          <t>2000.00</t>
        </is>
      </c>
    </row>
    <row collapsed="false" customFormat="false" customHeight="false" hidden="false" ht="12.1" outlineLevel="0" r="196">
      <c r="A196" s="5" t="s">
        <f>=HYPERLINK("https://leilaoonline.com.br/lote/detalhe/207168", "31970")</f>
      </c>
      <c r="B196" s="4" t="s">
        <f>=HYPERLINK("https://leilaoonline.com.br/lote/detalhe/207168", "TRATOR VALTRA BH180; ANO 2010. - FR4430937. - LOC. CAARAPÓ")</f>
      </c>
      <c r="C196" s="4" t="inlineStr">
        <is>
          <t>Vendido</t>
        </is>
      </c>
      <c r="D196" s="4" t="inlineStr">
        <is>
          <t>52</t>
        </is>
      </c>
      <c r="E196" s="5" t="inlineStr">
        <is>
          <t>86.000,00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=HYPERLINK("https://leilaoonline.com.br/lote/detalhe/207187", "31972")</f>
      </c>
      <c r="B197" s="4" t="s">
        <f>=HYPERLINK("https://leilaoonline.com.br/lote/detalhe/207187", "TRATOR VALTRA BH180; ANO 2012. - FR4435055. - LOC. CAARAPÓ")</f>
      </c>
      <c r="C197" s="4" t="inlineStr">
        <is>
          <t>Vendido</t>
        </is>
      </c>
      <c r="D197" s="4" t="inlineStr">
        <is>
          <t>62</t>
        </is>
      </c>
      <c r="E197" s="5" t="inlineStr">
        <is>
          <t>96.000,00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=HYPERLINK("https://leilaoonline.com.br/lote/detalhe/207186", "31973")</f>
      </c>
      <c r="B198" s="4" t="s">
        <f>=HYPERLINK("https://leilaoonline.com.br/lote/detalhe/207186", "TRATOR VALTRA BM 100; ANO 2011. - FR4435042. - LOC. CAARAPÓ")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65.000,00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=HYPERLINK("https://leilaoonline.com.br/lote/detalhe/207285", "32027")</f>
      </c>
      <c r="B199" s="4" t="s">
        <f>=HYPERLINK("https://leilaoonline.com.br/lote/detalhe/207285", "39 BOTIJÕES GLP E 3 CILINDROS - VEJA ESPECIFICAÇÕES ABAIXO - S/FR. - LOC. BARRA")</f>
      </c>
      <c r="C199" s="4" t="inlineStr">
        <is>
          <t>Não vendido</t>
        </is>
      </c>
      <c r="D199" s="4" t="inlineStr">
        <is>
          <t>18</t>
        </is>
      </c>
      <c r="E199" s="5" t="inlineStr">
        <is>
          <t>3.300,00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=HYPERLINK("https://leilaoonline.com.br/lote/detalhe/206232", "32029")</f>
      </c>
      <c r="B200" s="4" t="s">
        <f>=HYPERLINK("https://leilaoonline.com.br/lote/detalhe/206232", "TRATOR VALTRA BM 125; ANO 2008. - FR163422. - LOC. ARARAQUARA (IMAGENS MERAMENTE ILUSTRATIVAS)")</f>
      </c>
      <c r="C200" s="4" t="inlineStr">
        <is>
          <t>Não vendido</t>
        </is>
      </c>
      <c r="D200" s="4" t="inlineStr">
        <is>
          <t>47</t>
        </is>
      </c>
      <c r="E200" s="5" t="inlineStr">
        <is>
          <t>56.000,00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=HYPERLINK("https://leilaoonline.com.br/lote/detalhe/206233", "32030")</f>
      </c>
      <c r="B201" s="4" t="s">
        <f>=HYPERLINK("https://leilaoonline.com.br/lote/detalhe/206233", "TRATOR VALTRA BM 125; ANO 2008. - FR163428. - LOC. ARARAQUARA (IMAGENS MERAMENTE ILUSTRATIVAS)")</f>
      </c>
      <c r="C201" s="4" t="inlineStr">
        <is>
          <t>Não vendido</t>
        </is>
      </c>
      <c r="D201" s="4" t="inlineStr">
        <is>
          <t>43</t>
        </is>
      </c>
      <c r="E201" s="5" t="inlineStr">
        <is>
          <t>52.000,00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=HYPERLINK("https://leilaoonline.com.br/lote/detalhe/208219", "32040")</f>
      </c>
      <c r="B202" s="4" t="s">
        <f>=HYPERLINK("https://leilaoonline.com.br/lote/detalhe/208219", "7 CAÇAMBAS POLI DE DIVERSOS TAMANHOS. - S/FR. - LOC. TARUMÃ")</f>
      </c>
      <c r="C202" s="4" t="inlineStr">
        <is>
          <t>Não vendido</t>
        </is>
      </c>
      <c r="D202" s="4" t="inlineStr">
        <is>
          <t>46</t>
        </is>
      </c>
      <c r="E202" s="5" t="inlineStr">
        <is>
          <t>13.800,00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=HYPERLINK("https://leilaoonline.com.br/lote/detalhe/208311", "32041")</f>
      </c>
      <c r="B203" s="4" t="s">
        <f>=HYPERLINK("https://leilaoonline.com.br/lote/detalhe/208311", "APROX. 100 PNEUS DIVERSOS; VEJA DESCRITIVO DE ITENS. - LOC. BARRA")</f>
      </c>
      <c r="C203" s="4" t="inlineStr">
        <is>
          <t>Vendido</t>
        </is>
      </c>
      <c r="D203" s="4" t="inlineStr">
        <is>
          <t>8</t>
        </is>
      </c>
      <c r="E203" s="5" t="inlineStr">
        <is>
          <t>22.000,00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=HYPERLINK("https://leilaoonline.com.br/lote/detalhe/207289", "32601")</f>
      </c>
      <c r="B204" s="4" t="s">
        <f>=HYPERLINK("https://leilaoonline.com.br/lote/detalhe/207289", "DESENLEIRADOR DE PALHA CARDEROLI; ANO 2018. - FR92934. - LOC. IPAUSSU")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=HYPERLINK("https://leilaoonline.com.br/lote/detalhe/207290", "32602")</f>
      </c>
      <c r="B205" s="4" t="s">
        <f>=HYPERLINK("https://leilaoonline.com.br/lote/detalhe/207290", "DESENLEIRADOR DE PALHA CARDEROLI; ANO 2018. - FR48284. - LOC. IPAUSSU")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1.000,00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=HYPERLINK("https://leilaoonline.com.br/lote/detalhe/207288", "32603")</f>
      </c>
      <c r="B206" s="4" t="s">
        <f>=HYPERLINK("https://leilaoonline.com.br/lote/detalhe/207288", "DESENLEIRADOR DE PALHA CARDEROLI; ANO 2018. - FR48283. - LOC. IPAUSSU")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1.000,00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=HYPERLINK("https://leilaoonline.com.br/lote/detalhe/206225", "32604")</f>
      </c>
      <c r="B207" s="4" t="s">
        <f>=HYPERLINK("https://leilaoonline.com.br/lote/detalhe/206225", "ENXADA ROTATIVA HOWARD; ANO 2014. - FR48159. - LOC. IPAUSSU")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=HYPERLINK("https://leilaoonline.com.br/lote/detalhe/207924", "32606")</f>
      </c>
      <c r="B208" s="4" t="s">
        <f>=HYPERLINK("https://leilaoonline.com.br/lote/detalhe/207924", "CAMINHÃO VOLKSWAGEN 7.100; ANO 1994/1994; BRANCO. - FR14001001. - LOC. SANTA ELISA")</f>
      </c>
      <c r="C208" s="4" t="inlineStr">
        <is>
          <t>Não vendido</t>
        </is>
      </c>
      <c r="D208" s="4" t="inlineStr">
        <is>
          <t>21</t>
        </is>
      </c>
      <c r="E208" s="5" t="inlineStr">
        <is>
          <t>40.000,00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=HYPERLINK("https://leilaoonline.com.br/lote/detalhe/207909", "32607")</f>
      </c>
      <c r="B209" s="4" t="s">
        <f>=HYPERLINK("https://leilaoonline.com.br/lote/detalhe/207909", "CAMINHÃO VOLKSWAGEN 14.170BT; ANO 1999/1999; BRANCO. - FR14001007. - LOC. SANTA ELISA")</f>
      </c>
      <c r="C209" s="4" t="inlineStr">
        <is>
          <t>Vendido</t>
        </is>
      </c>
      <c r="D209" s="4" t="inlineStr">
        <is>
          <t>33</t>
        </is>
      </c>
      <c r="E209" s="5" t="inlineStr">
        <is>
          <t>57.500,00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=HYPERLINK("https://leilaoonline.com.br/lote/detalhe/207912", "32608")</f>
      </c>
      <c r="B210" s="4" t="s">
        <f>=HYPERLINK("https://leilaoonline.com.br/lote/detalhe/207912", "ÁREA VIVÊNCIA PEUQUENA; BRANCA. - FR14004626. - LOC. SANTA ELISA 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5.500,00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=HYPERLINK("https://leilaoonline.com.br/lote/detalhe/207907", "32609")</f>
      </c>
      <c r="B211" s="4" t="s">
        <f>=HYPERLINK("https://leilaoonline.com.br/lote/detalhe/207907", "REBOQUE RANDON RQ CA; ANO 2006/2006; CINZA. (TANQUE TRANSP. DE ÁGUA GASCOM; VERDE) - FR13004167. - LOC. MB")</f>
      </c>
      <c r="C211" s="4" t="inlineStr">
        <is>
          <t>Não vendido</t>
        </is>
      </c>
      <c r="D211" s="4" t="inlineStr">
        <is>
          <t>27</t>
        </is>
      </c>
      <c r="E211" s="5" t="inlineStr">
        <is>
          <t>51.000,00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=HYPERLINK("https://leilaoonline.com.br/lote/detalhe/207908", "32610")</f>
      </c>
      <c r="B212" s="4" t="s">
        <f>=HYPERLINK("https://leilaoonline.com.br/lote/detalhe/207908", "REBOQUE RANDON RQ CA; ANO 2006/2006; CINZA. (COM MOTOBOMBA) - FR13004162/FR13005009. - LOC. MB")</f>
      </c>
      <c r="C212" s="4" t="inlineStr">
        <is>
          <t>Vendido</t>
        </is>
      </c>
      <c r="D212" s="4" t="inlineStr">
        <is>
          <t>10</t>
        </is>
      </c>
      <c r="E212" s="5" t="inlineStr">
        <is>
          <t>24.000,00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=HYPERLINK("https://leilaoonline.com.br/lote/detalhe/207919", "32611")</f>
      </c>
      <c r="B213" s="4" t="s">
        <f>=HYPERLINK("https://leilaoonline.com.br/lote/detalhe/207919", "REBOQUE RANDON SR CT; ANO 2005/2005; VERDE. (PRANCHA) - FR11004144. - LOC. VALE DO ROSÁRIO")</f>
      </c>
      <c r="C213" s="4" t="inlineStr">
        <is>
          <t>Vendido</t>
        </is>
      </c>
      <c r="D213" s="4" t="inlineStr">
        <is>
          <t>76</t>
        </is>
      </c>
      <c r="E213" s="5" t="inlineStr">
        <is>
          <t>112.000,00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=HYPERLINK("https://leilaoonline.com.br/lote/detalhe/207920", "32612")</f>
      </c>
      <c r="B214" s="4" t="s">
        <f>=HYPERLINK("https://leilaoonline.com.br/lote/detalhe/207920", "REBOQUE RANDON SR CT PL; ANO 2000/2001; VERDE. (PRANCHA) - FR11004079. - LOC. VALE DO ROSÁRIO")</f>
      </c>
      <c r="C214" s="4" t="inlineStr">
        <is>
          <t>Vendido</t>
        </is>
      </c>
      <c r="D214" s="4" t="inlineStr">
        <is>
          <t>70</t>
        </is>
      </c>
      <c r="E214" s="5" t="inlineStr">
        <is>
          <t>104.000,00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=HYPERLINK("https://leilaoonline.com.br/lote/detalhe/207927", "32613")</f>
      </c>
      <c r="B215" s="4" t="s">
        <f>=HYPERLINK("https://leilaoonline.com.br/lote/detalhe/207927", "ÁREA DE VIVÊNCIA PEQUENA COR CINZA COM AR CONDICIONADO. - S/FR. - LOC. VALE DO ROSÁRIO")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=HYPERLINK("https://leilaoonline.com.br/lote/detalhe/207923", "32614")</f>
      </c>
      <c r="B216" s="4" t="s">
        <f>=HYPERLINK("https://leilaoonline.com.br/lote/detalhe/207923", "CAMINHÃO VOLKSWAGEM 24.220; ANO 1994/1994; BRANCO. (COM TANQUE BOMBEIRO) - FR11001110. - LOC. VALE DO ROSÁRIO")</f>
      </c>
      <c r="C216" s="4" t="inlineStr">
        <is>
          <t>Não vendido</t>
        </is>
      </c>
      <c r="D216" s="4" t="inlineStr">
        <is>
          <t>62</t>
        </is>
      </c>
      <c r="E216" s="5" t="inlineStr">
        <is>
          <t>91.000,00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=HYPERLINK("https://leilaoonline.com.br/lote/detalhe/207921", "32616")</f>
      </c>
      <c r="B217" s="4" t="s">
        <f>=HYPERLINK("https://leilaoonline.com.br/lote/detalhe/207921", "CAMINHÃO VOLKSWAGEM 26.220; ANO 2005/2005; BRANCO. (COM CARROCERIA DE FERRO E MUNK VEICULAR MICHELETO) - FR11001066. - LOC. VALE DO ROSÁRIO")</f>
      </c>
      <c r="C217" s="4" t="inlineStr">
        <is>
          <t>Não vendido</t>
        </is>
      </c>
      <c r="D217" s="4" t="inlineStr">
        <is>
          <t>76</t>
        </is>
      </c>
      <c r="E217" s="5" t="inlineStr">
        <is>
          <t>163.000,00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=HYPERLINK("https://leilaoonline.com.br/lote/detalhe/207928", "32617")</f>
      </c>
      <c r="B218" s="4" t="s">
        <f>=HYPERLINK("https://leilaoonline.com.br/lote/detalhe/207928", "MOTOBOMBA MWM D229/6; ANO 2010. - FR11005039. - LOC. VALE DO ROSÁRIO")</f>
      </c>
      <c r="C218" s="4" t="inlineStr">
        <is>
          <t>Vendido</t>
        </is>
      </c>
      <c r="D218" s="4" t="inlineStr">
        <is>
          <t>21</t>
        </is>
      </c>
      <c r="E218" s="5" t="inlineStr">
        <is>
          <t>15.000,00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=HYPERLINK("https://leilaoonline.com.br/lote/detalhe/207914", "32618")</f>
      </c>
      <c r="B219" s="4" t="s">
        <f>=HYPERLINK("https://leilaoonline.com.br/lote/detalhe/207914", "REBOQUE RODOVIARIA RQ CI HI; ANO 1988/1988; AZUL. (HIDRO ROLL COM ROLÃO) - FR11005014. - LOC. VALE DO ROSÁRIO")</f>
      </c>
      <c r="C219" s="4" t="inlineStr">
        <is>
          <t>Vendido</t>
        </is>
      </c>
      <c r="D219" s="4" t="inlineStr">
        <is>
          <t>12</t>
        </is>
      </c>
      <c r="E219" s="5" t="inlineStr">
        <is>
          <t>26.000,00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=HYPERLINK("https://leilaoonline.com.br/lote/detalhe/207916", "32619")</f>
      </c>
      <c r="B220" s="4" t="s">
        <f>=HYPERLINK("https://leilaoonline.com.br/lote/detalhe/207916", "HIDRO ROLL HIRRIGABRASIL; ANO 2005. - FR14003035. - LOC. VALE DO ROSÁRIO")</f>
      </c>
      <c r="C220" s="4" t="inlineStr">
        <is>
          <t>Vendido</t>
        </is>
      </c>
      <c r="D220" s="4" t="inlineStr">
        <is>
          <t>44</t>
        </is>
      </c>
      <c r="E220" s="5" t="inlineStr">
        <is>
          <t>33.000,00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=HYPERLINK("https://leilaoonline.com.br/lote/detalhe/207910", "32620")</f>
      </c>
      <c r="B221" s="4" t="s">
        <f>=HYPERLINK("https://leilaoonline.com.br/lote/detalhe/207910", "CAMINHÃO VOLVO FM12 420 6X4T; ANO 2006/2006; BRANCO. - FR11001086. - LOC. VALE DO ROSÁRIO")</f>
      </c>
      <c r="C221" s="4" t="inlineStr">
        <is>
          <t>Vendido</t>
        </is>
      </c>
      <c r="D221" s="4" t="inlineStr">
        <is>
          <t>16</t>
        </is>
      </c>
      <c r="E221" s="5" t="inlineStr">
        <is>
          <t>40.000,00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=HYPERLINK("https://leilaoonline.com.br/lote/detalhe/207911", "32621")</f>
      </c>
      <c r="B222" s="4" t="s">
        <f>=HYPERLINK("https://leilaoonline.com.br/lote/detalhe/207911", "REBOQUE RODOVIARIA RQ CI PR; ANO 1993/1993; VERDE. (COM ROLÃO HIDRO ROLL E MOTOR MWM) - FR11004025/FR11005031. - LOC. VALE DO ROSÁRIO ")</f>
      </c>
      <c r="C222" s="4" t="inlineStr">
        <is>
          <t>Vendido</t>
        </is>
      </c>
      <c r="D222" s="4" t="inlineStr">
        <is>
          <t>2</t>
        </is>
      </c>
      <c r="E222" s="5" t="inlineStr">
        <is>
          <t>26.000,00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=HYPERLINK("https://leilaoonline.com.br/lote/detalhe/207917", "32622")</f>
      </c>
      <c r="B223" s="4" t="s">
        <f>=HYPERLINK("https://leilaoonline.com.br/lote/detalhe/207917", "REBOQUE RODOVIARIA; ANO 1985/1985; AZUL. (COM ROLÃO HIDRO ROLL E MOTOR MWM) - FR11005006. - LOC. VALE DO ROSÁRIO")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26.000,00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=HYPERLINK("https://leilaoonline.com.br/lote/detalhe/207922", "32624")</f>
      </c>
      <c r="B224" s="4" t="s">
        <f>=HYPERLINK("https://leilaoonline.com.br/lote/detalhe/207922", "REBOQUE RODOVIARIA; ANO 1985/1985; AZUL. (COM ROLÃO HIDRO ROLL HIRRIGABRASIL) - FR11005008. - LOC. VALE DO ROSÁRIO")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15.000,00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=HYPERLINK("https://leilaoonline.com.br/lote/detalhe/207915", "32625")</f>
      </c>
      <c r="B225" s="4" t="s">
        <f>=HYPERLINK("https://leilaoonline.com.br/lote/detalhe/207915", "SEMI REBOQUE RANDON; ANO 1979/1979; LARANJA. (CAMINHÃO E MOTOBOMBA NÃO FAZEM PARTE DO LOTE) - FR11004358. - LOC. VALE DO ROSÁRIO")</f>
      </c>
      <c r="C225" s="4" t="inlineStr">
        <is>
          <t>Vendido</t>
        </is>
      </c>
      <c r="D225" s="4" t="inlineStr">
        <is>
          <t>2</t>
        </is>
      </c>
      <c r="E225" s="5" t="inlineStr">
        <is>
          <t>11.000,00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=HYPERLINK("https://leilaoonline.com.br/lote/detalhe/207929", "32626")</f>
      </c>
      <c r="B226" s="4" t="s">
        <f>=HYPERLINK("https://leilaoonline.com.br/lote/detalhe/207929", "GRADE ARADORA. - FR11003375. - LOC. VALE DO ROSÁRIO")</f>
      </c>
      <c r="C226" s="4" t="inlineStr">
        <is>
          <t>Vendido</t>
        </is>
      </c>
      <c r="D226" s="4" t="inlineStr">
        <is>
          <t>12</t>
        </is>
      </c>
      <c r="E226" s="5" t="inlineStr">
        <is>
          <t>11.000,00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=HYPERLINK("https://leilaoonline.com.br/lote/detalhe/207918", "32627")</f>
      </c>
      <c r="B227" s="4" t="s">
        <f>=HYPERLINK("https://leilaoonline.com.br/lote/detalhe/207918", "GRADE ARADORA. - FR11003373. - LOC. VALE DO ROSÁRIO")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3.000,00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=HYPERLINK("https://leilaoonline.com.br/lote/detalhe/207913", "32628")</f>
      </c>
      <c r="B228" s="4" t="s">
        <f>=HYPERLINK("https://leilaoonline.com.br/lote/detalhe/207913", "MOTONIVELADORA CATERPILLAR 12H; ANO 2003. - FR13002009. - LOC. VALE DO ROSÁRIO")</f>
      </c>
      <c r="C228" s="4" t="inlineStr">
        <is>
          <t>Não vendido</t>
        </is>
      </c>
      <c r="D228" s="4" t="inlineStr">
        <is>
          <t>75</t>
        </is>
      </c>
      <c r="E228" s="5" t="inlineStr">
        <is>
          <t>220.000,00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=HYPERLINK("https://leilaoonline.com.br/lote/detalhe/207212", "32703")</f>
      </c>
      <c r="B229" s="4" t="s">
        <f>=HYPERLINK("https://leilaoonline.com.br/lote/detalhe/207212", "COLHEDORA JHON DEERE 3522; ANO 2012. - FR139516. - LOC. BOM RETIRO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=HYPERLINK("https://leilaoonline.com.br/lote/detalhe/207228", "32704")</f>
      </c>
      <c r="B230" s="4" t="s">
        <f>=HYPERLINK("https://leilaoonline.com.br/lote/detalhe/207228", "COLHEDORA JHON DEERE 3522; ANO 2012. - FR107497. - LOC. BOM RETIRO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=HYPERLINK("https://leilaoonline.com.br/lote/detalhe/207218", "32705")</f>
      </c>
      <c r="B231" s="4" t="s">
        <f>=HYPERLINK("https://leilaoonline.com.br/lote/detalhe/207218", "COLHEDORA JHON DEERE 3522; ANO 2012. - FR32232. - LOC. BOM RETIRO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=HYPERLINK("https://leilaoonline.com.br/lote/detalhe/206161", "32706")</f>
      </c>
      <c r="B232" s="4" t="s">
        <f>=HYPERLINK("https://leilaoonline.com.br/lote/detalhe/206161", "REBOQUE RODOVIARIA RQ CI PR; ANO 1993/1993; AZUL. -  FR84997/ FR91140. - LOC. BOM RETIRO ")</f>
      </c>
      <c r="C232" s="4" t="inlineStr">
        <is>
          <t>Não vendido</t>
        </is>
      </c>
      <c r="D232" s="4" t="inlineStr">
        <is>
          <t>11</t>
        </is>
      </c>
      <c r="E232" s="5" t="inlineStr">
        <is>
          <t>20.000,00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=HYPERLINK("https://leilaoonline.com.br/lote/detalhe/207227", "32707")</f>
      </c>
      <c r="B233" s="4" t="s">
        <f>=HYPERLINK("https://leilaoonline.com.br/lote/detalhe/207227", "PLANTADORA TMA; ANO 2014. - FR68054. - LOC. BOM RETIRO ")</f>
      </c>
      <c r="C233" s="4" t="inlineStr">
        <is>
          <t>Vendido</t>
        </is>
      </c>
      <c r="D233" s="4" t="inlineStr">
        <is>
          <t>2</t>
        </is>
      </c>
      <c r="E233" s="5" t="inlineStr">
        <is>
          <t>11.000,00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=HYPERLINK("https://leilaoonline.com.br/lote/detalhe/206196", "32712")</f>
      </c>
      <c r="B234" s="4" t="s">
        <f>=HYPERLINK("https://leilaoonline.com.br/lote/detalhe/206196", "CARROCERIA TRANSBORDO ATA12000SC; ANO 2014. - FR67359. - LOC. BOM RETIRO")</f>
      </c>
      <c r="C234" s="4" t="inlineStr">
        <is>
          <t>Não vendido</t>
        </is>
      </c>
      <c r="D234" s="4" t="inlineStr">
        <is>
          <t>15</t>
        </is>
      </c>
      <c r="E234" s="5" t="inlineStr">
        <is>
          <t>12.000,00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=HYPERLINK("https://leilaoonline.com.br/lote/detalhe/206197", "32727")</f>
      </c>
      <c r="B235" s="4" t="s">
        <f>=HYPERLINK("https://leilaoonline.com.br/lote/detalhe/206197", "TRANSFORMADOR TORRAN UNIÃO. - FR266370. - LOC. RAFARD")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2026-08-27T16:20:43.00Z</dcterms:created>
  <dc:creator>Tellks Tecnologia</dc:creator>
  <cp:revision>0</cp:revision>
</cp:coreProperties>
</file>