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TRATORES - CAT 930R - EMPILHADEIRA - REBOQUES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=HYPERLINK("https://leilaoonline.com.br/lote/detalhe/203879", "489")</f>
      </c>
      <c r="B11" s="4" t="s">
        <f>=HYPERLINK("https://leilaoonline.com.br/lote/detalhe/203879", "PLANTADEIRA SOLLUS FLEX 8080; ANO 2011. - FR4447036. - LOC. PASSATEMPO")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=HYPERLINK("https://leilaoonline.com.br/lote/detalhe/203878", "491")</f>
      </c>
      <c r="B12" s="4" t="s">
        <f>=HYPERLINK("https://leilaoonline.com.br/lote/detalhe/203878", "PLANTADEIRA SOLLUS FLEX 8080; ANO 2011. -  FR4447046. - LOC. PASSATEMPO")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=HYPERLINK("https://leilaoonline.com.br/lote/detalhe/203308", "3706")</f>
      </c>
      <c r="B13" s="4" t="s">
        <f>=HYPERLINK("https://leilaoonline.com.br/lote/detalhe/203308", "SUCATA DE SAVEIRO; SEM MOTOR - FR501389. - LOC. SANTA CÂNDIDA")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=HYPERLINK("https://leilaoonline.com.br/lote/detalhe/203384", "5090")</f>
      </c>
      <c r="B14" s="4" t="s">
        <f>=HYPERLINK("https://leilaoonline.com.br/lote/detalhe/203384", "EMPILHADEIRA CLARK; MOD. C300HY 50; ANO 1987. - FR12002010. - LOC. VALE DO ROSÁRIO")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29.000,00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=HYPERLINK("https://leilaoonline.com.br/lote/detalhe/203555", "6018")</f>
      </c>
      <c r="B15" s="4" t="s">
        <f>=HYPERLINK("https://leilaoonline.com.br/lote/detalhe/203555", "DESENLEIRADOR PALHA DMB; ANO 2013. - FR48175. - LOC. IPAUSSU")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=HYPERLINK("https://leilaoonline.com.br/lote/detalhe/203233", "7020")</f>
      </c>
      <c r="B16" s="4" t="s">
        <f>=HYPERLINK("https://leilaoonline.com.br/lote/detalhe/203233", "CAMINHÃO MERCEDES BENZ LS 2638; ANO 2000/2000; BRANCO. - FR4410725. - LOC. CAARAPÓ")</f>
      </c>
      <c r="C16" s="4" t="inlineStr">
        <is>
          <t>Vendido</t>
        </is>
      </c>
      <c r="D16" s="4" t="inlineStr">
        <is>
          <t>14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=HYPERLINK("https://leilaoonline.com.br/lote/detalhe/203556", "17331")</f>
      </c>
      <c r="B17" s="4" t="s">
        <f>=HYPERLINK("https://leilaoonline.com.br/lote/detalhe/203556", "CAR. FARDO DE PALHA M12010, ANO 2012. - FR48309. - LOC. IPAUSSU")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=HYPERLINK("https://leilaoonline.com.br/lote/detalhe/203557", "17332")</f>
      </c>
      <c r="B18" s="4" t="s">
        <f>=HYPERLINK("https://leilaoonline.com.br/lote/detalhe/203557", "CAR. FARDO DE PALHA M12010, ANO 2015. - FR48311. - LOC. IPAUSSU")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=HYPERLINK("https://leilaoonline.com.br/lote/detalhe/203360", "31109")</f>
      </c>
      <c r="B19" s="4" t="s">
        <f>=HYPERLINK("https://leilaoonline.com.br/lote/detalhe/203360", "REBOQUE SOUFER CA 4E; ANO 2012/2012; CINZA. - FR164401. - LOC. JATAÍ")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=HYPERLINK("https://leilaoonline.com.br/lote/detalhe/203873", "31110")</f>
      </c>
      <c r="B20" s="4" t="s">
        <f>=HYPERLINK("https://leilaoonline.com.br/lote/detalhe/203873", "APROX 32 CONTÊINERES DE PLÁSTICO. (IBC 100 LTS) - S/ FR. - LOC JATAÍ")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=HYPERLINK("https://leilaoonline.com.br/lote/detalhe/203383", "31176")</f>
      </c>
      <c r="B21" s="4" t="s">
        <f>=HYPERLINK("https://leilaoonline.com.br/lote/detalhe/203383", "SEMI-REBOQUE USICAMP SRCP E2 10000; ANO 2009/2009; AZUL. (VENDA SEM RODAS E SEM PNEUS) - FR164016 - LOC. DIAMANTE")</f>
      </c>
      <c r="C21" s="4" t="inlineStr">
        <is>
          <t>Vendido</t>
        </is>
      </c>
      <c r="D21" s="4" t="inlineStr">
        <is>
          <t>1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=HYPERLINK("https://leilaoonline.com.br/lote/detalhe/203509", "31297")</f>
      </c>
      <c r="B22" s="4" t="s">
        <f>=HYPERLINK("https://leilaoonline.com.br/lote/detalhe/203509", "2 CULTIVADORES. - FR45285/FR45262. - LOC CAARAPÓ")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=HYPERLINK("https://leilaoonline.com.br/lote/detalhe/203519", "31312")</f>
      </c>
      <c r="B23" s="4" t="s">
        <f>=HYPERLINK("https://leilaoonline.com.br/lote/detalhe/203519", "DISTRIBUIDORA DE ADUBO 3 HASTE DMB; ANO 2014. - FR9003126. - LOC RIO BRILHANTE")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=HYPERLINK("https://leilaoonline.com.br/lote/detalhe/203398", "31320")</f>
      </c>
      <c r="B24" s="4" t="s">
        <f>=HYPERLINK("https://leilaoonline.com.br/lote/detalhe/203398", "PLANTADORA DE CANA AUTOMÁTICA DMB; ANO 2013. - FR9003135. - LOC RIO BRILHANTE")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=HYPERLINK("https://leilaoonline.com.br/lote/detalhe/203385", "31322")</f>
      </c>
      <c r="B25" s="4" t="s">
        <f>=HYPERLINK("https://leilaoonline.com.br/lote/detalhe/203385", "REBOQUE ANTONINI; ANO 1994/1994; AZUL. - FR14004316. - LOC RIO BRILHANTE")</f>
      </c>
      <c r="C25" s="4" t="inlineStr">
        <is>
          <t>Vendido</t>
        </is>
      </c>
      <c r="D25" s="4" t="inlineStr">
        <is>
          <t>5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=HYPERLINK("https://leilaoonline.com.br/lote/detalhe/203397", "31323")</f>
      </c>
      <c r="B26" s="4" t="s">
        <f>=HYPERLINK("https://leilaoonline.com.br/lote/detalhe/203397", "PLANTADORA DE CANA AUTOMÁTICA DMB; ANO 2013. - FR294782. - LOC RIO BRILHANTE")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=HYPERLINK("https://leilaoonline.com.br/lote/detalhe/203498", "31342")</f>
      </c>
      <c r="B27" s="4" t="s">
        <f>=HYPERLINK("https://leilaoonline.com.br/lote/detalhe/203498", "TRANSBORDO CIVEMASA TAC 13000; ANO 2008. - FR5004802. - LOC PASSATEMPO")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=HYPERLINK("https://leilaoonline.com.br/lote/detalhe/203549", "31344")</f>
      </c>
      <c r="B28" s="4" t="s">
        <f>=HYPERLINK("https://leilaoonline.com.br/lote/detalhe/203549", "SEMI REBOQUE RANDON SR CA; ANO 1999/1999; VERDE. - FR10004048. - LOC. PASSATEMPO")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=HYPERLINK("https://leilaoonline.com.br/lote/detalhe/203507", "31348")</f>
      </c>
      <c r="B29" s="4" t="s">
        <f>=HYPERLINK("https://leilaoonline.com.br/lote/detalhe/203507", "SEMI REBOQUE RANDON SR CA; ANO 1999/1999; VERDE. - FR10004050. - LOC. PASSATEMPO")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=HYPERLINK("https://leilaoonline.com.br/lote/detalhe/203391", "31363")</f>
      </c>
      <c r="B30" s="4" t="s">
        <f>=HYPERLINK("https://leilaoonline.com.br/lote/detalhe/203391", "SEMI-REBOQUE RANDON RQ CA; ANO 1998/1998; AZUL. - FR93539. - LOC JATAÍ - (VENDA SOMENTE PARA COMPRADORES DO ESTADO DE SÃO PAULO)")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=HYPERLINK("https://leilaoonline.com.br/lote/detalhe/203874", "31408")</f>
      </c>
      <c r="B31" s="4" t="s">
        <f>=HYPERLINK("https://leilaoonline.com.br/lote/detalhe/203874", "CAMINHÃO MERCEDES BENZ L 2213; ANO 1982/1982; BRANCO. - FR131358. - LOC. SERRA (VENDA SOMENTE PARA COMPRADORES DO ESTADO DE SÃO PAULO)")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=HYPERLINK("https://leilaoonline.com.br/lote/detalhe/203239", "31420")</f>
      </c>
      <c r="B32" s="4" t="s">
        <f>=HYPERLINK("https://leilaoonline.com.br/lote/detalhe/203239", "CAMINHÃO VOLVO NL10 280; ANO 1990/1990; BRANCO. - FR120579. - LOC. BONFIM (VENDA SOMENTE PARA COMPRADORES DO ESTADO DE SÃO PAULO)")</f>
      </c>
      <c r="C32" s="4" t="inlineStr">
        <is>
          <t>Vendido</t>
        </is>
      </c>
      <c r="D32" s="4" t="inlineStr">
        <is>
          <t>17</t>
        </is>
      </c>
      <c r="E32" s="5" t="inlineStr">
        <is>
          <t>26.000,00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=HYPERLINK("https://leilaoonline.com.br/lote/detalhe/203504", "31439")</f>
      </c>
      <c r="B33" s="4" t="s">
        <f>=HYPERLINK("https://leilaoonline.com.br/lote/detalhe/203504", "CARRETA SERVIÇOS DIVERSOS; ANO 2012. - FR10003166. - LOC CONTINENTAL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=HYPERLINK("https://leilaoonline.com.br/lote/detalhe/203505", "31443")</f>
      </c>
      <c r="B34" s="4" t="s">
        <f>=HYPERLINK("https://leilaoonline.com.br/lote/detalhe/203505", "2 CARRETINHAS. - FR10003212/FR10003213. - LOC CONTINENTAL")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=HYPERLINK("https://leilaoonline.com.br/lote/detalhe/203532", "31453")</f>
      </c>
      <c r="B35" s="4" t="s">
        <f>=HYPERLINK("https://leilaoonline.com.br/lote/detalhe/203532", "CULTIVADOR 4 LINHAS; ANO 2015. - FR140035. - LOC BOM RETIRO")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=HYPERLINK("https://leilaoonline.com.br/lote/detalhe/203517", "31460")</f>
      </c>
      <c r="B36" s="4" t="s">
        <f>=HYPERLINK("https://leilaoonline.com.br/lote/detalhe/203517", "TRANSBORDO SANTAL 12 TON. ANO 2013. - FR38371. - LOC BOM RETIRO")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=HYPERLINK("https://leilaoonline.com.br/lote/detalhe/203514", "31464")</f>
      </c>
      <c r="B37" s="4" t="s">
        <f>=HYPERLINK("https://leilaoonline.com.br/lote/detalhe/203514", "ADUBADEIRA JUMIL; MOD. JM3520SH; ANO 2011. - FR25214. - LOC BOM RETIRO")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=HYPERLINK("https://leilaoonline.com.br/lote/detalhe/203560", "31486")</f>
      </c>
      <c r="B38" s="4" t="s">
        <f>=HYPERLINK("https://leilaoonline.com.br/lote/detalhe/203560", "SISTEMA ADIABATICO. - S/FR. - LOC IPAUSSU")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=HYPERLINK("https://leilaoonline.com.br/lote/detalhe/203558", "31491")</f>
      </c>
      <c r="B39" s="4" t="s">
        <f>=HYPERLINK("https://leilaoonline.com.br/lote/detalhe/203558", "REBOQUE RANDON SP RQ CA; ANO 2012/2012; AZUL (SEM RODAS E PNEUS). - FR10906. - LOC. IPAUSSU")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43.000,00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=HYPERLINK("https://leilaoonline.com.br/lote/detalhe/203230", "31501")</f>
      </c>
      <c r="B40" s="4" t="s">
        <f>=HYPERLINK("https://leilaoonline.com.br/lote/detalhe/203230", "TRATOR CASE MX 235; ANO 2014. - FR90998. - LOC. GASA")</f>
      </c>
      <c r="C40" s="4" t="inlineStr">
        <is>
          <t>Não vendido</t>
        </is>
      </c>
      <c r="D40" s="4" t="inlineStr">
        <is>
          <t>55</t>
        </is>
      </c>
      <c r="E40" s="5" t="inlineStr">
        <is>
          <t>91.000,00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=HYPERLINK("https://leilaoonline.com.br/lote/detalhe/203875", "31502")</f>
      </c>
      <c r="B41" s="4" t="s">
        <f>=HYPERLINK("https://leilaoonline.com.br/lote/detalhe/203875", "TRANSBORDO ANTONIOSI ATA 12000; CAP 12 TON. ANO 2011. - FR121202. - LOC GASA")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=HYPERLINK("https://leilaoonline.com.br/lote/detalhe/203380", "31503")</f>
      </c>
      <c r="B42" s="4" t="s">
        <f>=HYPERLINK("https://leilaoonline.com.br/lote/detalhe/203380", "COLHEDORA JOHN DEERE 3522; ANO 2010. - FR173406 - LOC GASA")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=HYPERLINK("https://leilaoonline.com.br/lote/detalhe/203523", "31512")</f>
      </c>
      <c r="B43" s="4" t="s">
        <f>=HYPERLINK("https://leilaoonline.com.br/lote/detalhe/203523", "02 TORRES DE RESFRIAMENTO DE ÁGUA; ANO 2000. - FR088349/FR088348 - LOC GASA")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=HYPERLINK("https://leilaoonline.com.br/lote/detalhe/203236", "31514")</f>
      </c>
      <c r="B44" s="4" t="s">
        <f>=HYPERLINK("https://leilaoonline.com.br/lote/detalhe/203236", "CAMINHÃO SCANIA T112 EW 6X4; ANO 1991/1991; BRANCA. - FR120590. - LOC. MUNDIAL (VENDA SOMENTE PARA COMPRADORES DO ESTADO DE SÃO PAULO)")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=HYPERLINK("https://leilaoonline.com.br/lote/detalhe/203240", "31515")</f>
      </c>
      <c r="B45" s="4" t="s">
        <f>=HYPERLINK("https://leilaoonline.com.br/lote/detalhe/203240", "CAMINHÃO SCANIA T112 EW 6X4; ANO 1991/1991; BRANCA. - FR120584. - LOC. MUNDIAL (VENDA SOMENTE PARA COMPRADORES DO ESTADO DE SÃO PAULO)")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21.000,00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=HYPERLINK("https://leilaoonline.com.br/lote/detalhe/203217", "31528")</f>
      </c>
      <c r="B46" s="4" t="s">
        <f>=HYPERLINK("https://leilaoonline.com.br/lote/detalhe/203217", "CAMINHÃO MERCEDES  BENZ L 1218; ANO 1994/1994; BRANCA. (COMBOIO) - FR119771. - LOC. BENALCOOL (VENDA SOMENTE PARA COMPRADORES DO ESTADO DE SÃO PAULO)")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=HYPERLINK("https://leilaoonline.com.br/lote/detalhe/203229", "31529")</f>
      </c>
      <c r="B47" s="4" t="s">
        <f>=HYPERLINK("https://leilaoonline.com.br/lote/detalhe/203229", "CAMINHÃO MERCEDES BENZ AXOR 3344S 6X4; ANO 2014/2014; BRANCA. - FR362091. - LOC BENALCOOL (VENDA SOMENTE PARA COMPRADORES DO ESTADO DE SÃO PAULO)")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44.000,00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=HYPERLINK("https://leilaoonline.com.br/lote/detalhe/203219", "31534")</f>
      </c>
      <c r="B48" s="4" t="s">
        <f>=HYPERLINK("https://leilaoonline.com.br/lote/detalhe/203219", "CAMINHÃO SCANIA R113 E 6X4 360; ANO 1993/1993; BRANCA. - FR45014. - LOC DESTIVALE (VENDA SOMENTE PARA COMPRADORES DO ESTADO DE SÃO PAULO)")</f>
      </c>
      <c r="C48" s="4" t="inlineStr">
        <is>
          <t>Vendido</t>
        </is>
      </c>
      <c r="D48" s="4" t="inlineStr">
        <is>
          <t>45</t>
        </is>
      </c>
      <c r="E48" s="5" t="inlineStr">
        <is>
          <t>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=HYPERLINK("https://leilaoonline.com.br/lote/detalhe/203563", "31538")</f>
      </c>
      <c r="B49" s="4" t="s">
        <f>=HYPERLINK("https://leilaoonline.com.br/lote/detalhe/203563", "1 TANQUE DE PRESSÃO DE AÇO CARBONO FR161235 / 1 TANQUE DE AÇO INOX FR161318 / 1 BALÃO DE AÇO CARBONO PEQUENO / 1 FILTRO PEQUENO AÇO INOX / 1 PALLET COM APROX. 66 EXTINTORES DIVERSOS - LOC. TARUMÃ")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=HYPERLINK("https://leilaoonline.com.br/lote/detalhe/203511", "31550")</f>
      </c>
      <c r="B50" s="4" t="s">
        <f>=HYPERLINK("https://leilaoonline.com.br/lote/detalhe/203511", "1 TV SAMSUNG 40 POLEGADAS; 1 FOGÃO DAKO 4 BOCAS; 1 MICROONDAS PHILCO; 1 LIQUIDIFICADOR SEM COPO; 2 AR CONDICIONADO ANTIGO; 1 CAFETEIRA SAECO E SUCATA DE PERSIANA - S/ FR - LOC MARACAÍ")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=HYPERLINK("https://leilaoonline.com.br/lote/detalhe/203510", "31557")</f>
      </c>
      <c r="B51" s="4" t="s">
        <f>=HYPERLINK("https://leilaoonline.com.br/lote/detalhe/203510", "ÁREA DE VIVÊNCIA; ANO 2012. - FR14004619. - LOC. SANTA ELISA")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=HYPERLINK("https://leilaoonline.com.br/lote/detalhe/203222", "31590")</f>
      </c>
      <c r="B52" s="4" t="s">
        <f>=HYPERLINK("https://leilaoonline.com.br/lote/detalhe/203222", "TRATOR CASE MAGNUM 270; ANO 2010. - FR93323. - LOC. JUNQUEIRA")</f>
      </c>
      <c r="C52" s="4" t="inlineStr">
        <is>
          <t>Não vendido</t>
        </is>
      </c>
      <c r="D52" s="4" t="inlineStr">
        <is>
          <t>90</t>
        </is>
      </c>
      <c r="E52" s="5" t="inlineStr">
        <is>
          <t>125.000,00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=HYPERLINK("https://leilaoonline.com.br/lote/detalhe/203528", "31609")</f>
      </c>
      <c r="B53" s="4" t="s">
        <f>=HYPERLINK("https://leilaoonline.com.br/lote/detalhe/203528", "TERENCIO; ANO 2003 - FR92653 - LOC JUNQUEIRA")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=HYPERLINK("https://leilaoonline.com.br/lote/detalhe/204079", "31665")</f>
      </c>
      <c r="B54" s="4" t="s">
        <f>=HYPERLINK("https://leilaoonline.com.br/lote/detalhe/204079", "CAMINHÃO MERCEDES BENZ L 2215; ANO 1986/1986; BRANCO. - FR119447. - LOC. BONFIM (VENDA SOMENTE PARA COMPRADORES DO ESTADO DE SÃO PAULO)")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=HYPERLINK("https://leilaoonline.com.br/lote/detalhe/203513", "31687")</f>
      </c>
      <c r="B55" s="4" t="s">
        <f>=HYPERLINK("https://leilaoonline.com.br/lote/detalhe/203513", "ÁREA DE VIVÊNCIA (FABRICAÇÃO PRÓPRIA) - PT299556 - LOC MARACAJU")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=HYPERLINK("https://leilaoonline.com.br/lote/detalhe/203996", "31688")</f>
      </c>
      <c r="B56" s="4" t="s">
        <f>=HYPERLINK("https://leilaoonline.com.br/lote/detalhe/203996", "4 CARRETINHAS DE SERVIÇOS GERAIS; ANO 2013. (VENDA SEM DOC.) - FR9003113/FR9003114/FR9003115/FR9003116. - LOC. MARACAJU")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=HYPERLINK("https://leilaoonline.com.br/lote/detalhe/203995", "31694")</f>
      </c>
      <c r="B57" s="4" t="s">
        <f>=HYPERLINK("https://leilaoonline.com.br/lote/detalhe/203995", "2 HIDROROLL; ANO 2003/2004. - FR4003040/FR14003036. - LOC. MARACAJU")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=HYPERLINK("https://leilaoonline.com.br/lote/detalhe/203877", "31695")</f>
      </c>
      <c r="B58" s="4" t="s">
        <f>=HYPERLINK("https://leilaoonline.com.br/lote/detalhe/203877", "REBOQUE GOYDO REG CAN; ANO 1999/1999; BRANCO. (ÁREA DE VIVÊNCIA) - FR4004033. - LOC. MARACAJU")</f>
      </c>
      <c r="C58" s="4" t="inlineStr">
        <is>
          <t>Vendido</t>
        </is>
      </c>
      <c r="D58" s="4" t="inlineStr">
        <is>
          <t>5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=HYPERLINK("https://leilaoonline.com.br/lote/detalhe/203997", "31700")</f>
      </c>
      <c r="B59" s="4" t="s">
        <f>=HYPERLINK("https://leilaoonline.com.br/lote/detalhe/203997", "2 TRANSBORDOS CIVEMASA TRIDEM 13T; ANO 2008. - FR4004136 / FR4004146. - LOC. MARACAJU")</f>
      </c>
      <c r="C59" s="4" t="inlineStr">
        <is>
          <t>Vendido</t>
        </is>
      </c>
      <c r="D59" s="4" t="inlineStr">
        <is>
          <t>11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=HYPERLINK("https://leilaoonline.com.br/lote/detalhe/203876", "31706")</f>
      </c>
      <c r="B60" s="4" t="s">
        <f>=HYPERLINK("https://leilaoonline.com.br/lote/detalhe/203876", "TRATOR VALTRA BM100; ANO 2007. - FR5002326. - LOC. PASSATEMPO")</f>
      </c>
      <c r="C60" s="4" t="inlineStr">
        <is>
          <t>Não vendido</t>
        </is>
      </c>
      <c r="D60" s="4" t="inlineStr">
        <is>
          <t>41</t>
        </is>
      </c>
      <c r="E60" s="5" t="inlineStr">
        <is>
          <t>65.000,00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=HYPERLINK("https://leilaoonline.com.br/lote/detalhe/203524", "31721")</f>
      </c>
      <c r="B61" s="4" t="s">
        <f>=HYPERLINK("https://leilaoonline.com.br/lote/detalhe/203524", "CARROCERIA TORTA DE FILTRO. - FR4455088. - LOC. CAARAPÓ")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=HYPERLINK("https://leilaoonline.com.br/lote/detalhe/203533", "31722")</f>
      </c>
      <c r="B62" s="4" t="s">
        <f>=HYPERLINK("https://leilaoonline.com.br/lote/detalhe/203533", "CARROCERIA TORTA DE FILTRO. - FR4455047. - LOC. CAARAPÓ")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=HYPERLINK("https://leilaoonline.com.br/lote/detalhe/203526", "31726")</f>
      </c>
      <c r="B63" s="4" t="s">
        <f>=HYPERLINK("https://leilaoonline.com.br/lote/detalhe/203526", "2 TANQUES DE PLÁSTICOS. - FR237884 / FR237885. - LOC. CAARAPÓ")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=HYPERLINK("https://leilaoonline.com.br/lote/detalhe/203534", "31727")</f>
      </c>
      <c r="B64" s="4" t="s">
        <f>=HYPERLINK("https://leilaoonline.com.br/lote/detalhe/203534", "2 TANQUES DE PLÁSTICOS. - FR237886 / FR237887. - LOC. CAARAPÓ")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=HYPERLINK("https://leilaoonline.com.br/lote/detalhe/203762", "31730")</f>
      </c>
      <c r="B65" s="4" t="s">
        <f>=HYPERLINK("https://leilaoonline.com.br/lote/detalhe/203762", "CARROCERIA COMBOIO, ANO 2011 - S/FR - LOC: RIO BRILHANTE")</f>
      </c>
      <c r="C65" s="4" t="inlineStr">
        <is>
          <t>Vendido</t>
        </is>
      </c>
      <c r="D65" s="4" t="inlineStr">
        <is>
          <t>5</t>
        </is>
      </c>
      <c r="E65" s="5" t="inlineStr">
        <is>
          <t>6.600,00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=HYPERLINK("https://leilaoonline.com.br/lote/detalhe/203763", "31732")</f>
      </c>
      <c r="B66" s="4" t="s">
        <f>=HYPERLINK("https://leilaoonline.com.br/lote/detalhe/203763", "(VEJA VÍDEO) CARREGADEIRA SANTAL VALTRA BM 100; ANO 2006. - FR5002373 - LOC: RIO BRILHANTE")</f>
      </c>
      <c r="C66" s="4" t="inlineStr">
        <is>
          <t>Vendido</t>
        </is>
      </c>
      <c r="D66" s="4" t="inlineStr">
        <is>
          <t>84</t>
        </is>
      </c>
      <c r="E66" s="5" t="inlineStr">
        <is>
          <t>116.000,00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=HYPERLINK("https://leilaoonline.com.br/lote/detalhe/203472", "31734")</f>
      </c>
      <c r="B67" s="4" t="s">
        <f>=HYPERLINK("https://leilaoonline.com.br/lote/detalhe/203472", "SUBSOLADOR CIVEMASA SEM CABEÇALHO; ANO 2013. - FR14003591. - LOC. SANTA ELISA")</f>
      </c>
      <c r="C67" s="4" t="inlineStr">
        <is>
          <t>Não vendido</t>
        </is>
      </c>
      <c r="D67" s="4" t="inlineStr">
        <is>
          <t>59</t>
        </is>
      </c>
      <c r="E67" s="5" t="inlineStr">
        <is>
          <t>9.800,00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=HYPERLINK("https://leilaoonline.com.br/lote/detalhe/203477", "31735")</f>
      </c>
      <c r="B68" s="4" t="s">
        <f>=HYPERLINK("https://leilaoonline.com.br/lote/detalhe/203477", "ARADO IKEDA. - FR116112. - LOC. SANTA ELISA")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=HYPERLINK("https://leilaoonline.com.br/lote/detalhe/203473", "31736")</f>
      </c>
      <c r="B69" s="4" t="s">
        <f>=HYPERLINK("https://leilaoonline.com.br/lote/detalhe/203473", "GRADE DESTORRADORA TATU. - FR10003082. - LOC. SANTA ELISA ")</f>
      </c>
      <c r="C69" s="4" t="inlineStr">
        <is>
          <t>Não vendido</t>
        </is>
      </c>
      <c r="D69" s="4" t="inlineStr">
        <is>
          <t>55</t>
        </is>
      </c>
      <c r="E69" s="5" t="inlineStr">
        <is>
          <t>18.600,00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=HYPERLINK("https://leilaoonline.com.br/lote/detalhe/203475", "31737")</f>
      </c>
      <c r="B70" s="4" t="s">
        <f>=HYPERLINK("https://leilaoonline.com.br/lote/detalhe/203475", "SUBSOLADOR CIVEMASA SEM CABEÇALHO; ANO 2012. - FR14003040. - LOC. SANTA ELISA")</f>
      </c>
      <c r="C70" s="4" t="inlineStr">
        <is>
          <t>Vendido</t>
        </is>
      </c>
      <c r="D70" s="4" t="inlineStr">
        <is>
          <t>35</t>
        </is>
      </c>
      <c r="E70" s="5" t="inlineStr">
        <is>
          <t>6.600,00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=HYPERLINK("https://leilaoonline.com.br/lote/detalhe/203474", "31738")</f>
      </c>
      <c r="B71" s="4" t="s">
        <f>=HYPERLINK("https://leilaoonline.com.br/lote/detalhe/203474", " SUBSOLADOR. - FR14003376. - LOC. SANTA ELISA")</f>
      </c>
      <c r="C71" s="4" t="inlineStr">
        <is>
          <t>Não vendido</t>
        </is>
      </c>
      <c r="D71" s="4" t="inlineStr">
        <is>
          <t>42</t>
        </is>
      </c>
      <c r="E71" s="5" t="inlineStr">
        <is>
          <t>8.100,00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=HYPERLINK("https://leilaoonline.com.br/lote/detalhe/203483", "31740")</f>
      </c>
      <c r="B72" s="4" t="s">
        <f>=HYPERLINK("https://leilaoonline.com.br/lote/detalhe/203483", "CULTIVADOR 2 LINHAS COM 1 TANQUE; ANO 2018. - SÉRIE 871058. - LOC. SANTA ELISA")</f>
      </c>
      <c r="C72" s="4" t="inlineStr">
        <is>
          <t>Vendido</t>
        </is>
      </c>
      <c r="D72" s="4" t="inlineStr">
        <is>
          <t>47</t>
        </is>
      </c>
      <c r="E72" s="5" t="inlineStr">
        <is>
          <t>10.500,00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=HYPERLINK("https://leilaoonline.com.br/lote/detalhe/203486", "31741")</f>
      </c>
      <c r="B73" s="4" t="s">
        <f>=HYPERLINK("https://leilaoonline.com.br/lote/detalhe/203486", "PREPARADOR DE SOLO PENTA. - FR11003757. - LOC. SANTA ELISA")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=HYPERLINK("https://leilaoonline.com.br/lote/detalhe/203482", "31742")</f>
      </c>
      <c r="B74" s="4" t="s">
        <f>=HYPERLINK("https://leilaoonline.com.br/lote/detalhe/203482", " SUBSOLADOR CIVEMASA; ANO 2012. - FR11003630. - LOC. SANTA ELISA")</f>
      </c>
      <c r="C74" s="4" t="inlineStr">
        <is>
          <t>Vendido</t>
        </is>
      </c>
      <c r="D74" s="4" t="inlineStr">
        <is>
          <t>89</t>
        </is>
      </c>
      <c r="E74" s="5" t="inlineStr">
        <is>
          <t>19.200,00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=HYPERLINK("https://leilaoonline.com.br/lote/detalhe/203479", "31743")</f>
      </c>
      <c r="B75" s="4" t="s">
        <f>=HYPERLINK("https://leilaoonline.com.br/lote/detalhe/203479", " CULTIVADOR 2L. - FR56709. - LOC. SANTA ELISA")</f>
      </c>
      <c r="C75" s="4" t="inlineStr">
        <is>
          <t>Não vendido</t>
        </is>
      </c>
      <c r="D75" s="4" t="inlineStr">
        <is>
          <t>12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=HYPERLINK("https://leilaoonline.com.br/lote/detalhe/203476", "31744")</f>
      </c>
      <c r="B76" s="4" t="s">
        <f>=HYPERLINK("https://leilaoonline.com.br/lote/detalhe/203476", "PLANTADORA DE CANA DMB; ANO 2016. - FR14003642. - LOC. SANTA ELISA")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=HYPERLINK("https://leilaoonline.com.br/lote/detalhe/203484", "31745")</f>
      </c>
      <c r="B77" s="4" t="s">
        <f>=HYPERLINK("https://leilaoonline.com.br/lote/detalhe/203484", " GRADE DESTORROADORA DESMONTADA; ANO 2001. - FR14003379. - LOC. SANTA ELISA")</f>
      </c>
      <c r="C77" s="4" t="inlineStr">
        <is>
          <t>Vendido</t>
        </is>
      </c>
      <c r="D77" s="4" t="inlineStr">
        <is>
          <t>93</t>
        </is>
      </c>
      <c r="E77" s="5" t="inlineStr">
        <is>
          <t>41.800,00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=HYPERLINK("https://leilaoonline.com.br/lote/detalhe/203387", "31746")</f>
      </c>
      <c r="B78" s="4" t="s">
        <f>=HYPERLINK("https://leilaoonline.com.br/lote/detalhe/203387", " PLANTADORA DE CANA DMB; ANO 2016. - FR14003641. - LOC. SANTA ELISA")</f>
      </c>
      <c r="C78" s="4" t="inlineStr">
        <is>
          <t>Não vendido</t>
        </is>
      </c>
      <c r="D78" s="4" t="inlineStr">
        <is>
          <t>30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=HYPERLINK("https://leilaoonline.com.br/lote/detalhe/203377", "31747")</f>
      </c>
      <c r="B79" s="4" t="s">
        <f>=HYPERLINK("https://leilaoonline.com.br/lote/detalhe/203377", " PLANTADORA DE CANA DMB; ANO 2016. - FR14003643. - LOC. SANTA ELISA")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31.000,00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=HYPERLINK("https://leilaoonline.com.br/lote/detalhe/203381", "31748")</f>
      </c>
      <c r="B80" s="4" t="s">
        <f>=HYPERLINK("https://leilaoonline.com.br/lote/detalhe/203381", "PLANTADORA DE CANA DMB; ANO 2014. - FR14003618. - LOC. SANTA ELISA")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=HYPERLINK("https://leilaoonline.com.br/lote/detalhe/203365", "31750")</f>
      </c>
      <c r="B81" s="4" t="s">
        <f>=HYPERLINK("https://leilaoonline.com.br/lote/detalhe/203365", "SEMI REBOQUE RANDON SR CA; ANO 2007/2007; AZUL. - FR14004307. - LOC. SANTA ELISA")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=HYPERLINK("https://leilaoonline.com.br/lote/detalhe/203485", "31751")</f>
      </c>
      <c r="B82" s="4" t="s">
        <f>=HYPERLINK("https://leilaoonline.com.br/lote/detalhe/203485", " CARROCERIA BASCULANTE DISTRIBUIDORA DE TORTA. - S/FR. - LOC. MB")</f>
      </c>
      <c r="C82" s="4" t="inlineStr">
        <is>
          <t>Vendido</t>
        </is>
      </c>
      <c r="D82" s="4" t="inlineStr">
        <is>
          <t>3</t>
        </is>
      </c>
      <c r="E82" s="5" t="inlineStr">
        <is>
          <t>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=HYPERLINK("https://leilaoonline.com.br/lote/detalhe/203489", "31753")</f>
      </c>
      <c r="B83" s="4" t="s">
        <f>=HYPERLINK("https://leilaoonline.com.br/lote/detalhe/203489", " CARROCERIA BASCULANTE DISTRIBUIDORA DE TORTA. - S/FR. - LOC. MB")</f>
      </c>
      <c r="C83" s="4" t="inlineStr">
        <is>
          <t>Vendido</t>
        </is>
      </c>
      <c r="D83" s="4" t="inlineStr">
        <is>
          <t>6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=HYPERLINK("https://leilaoonline.com.br/lote/detalhe/203193", "31754")</f>
      </c>
      <c r="B84" s="4" t="s">
        <f>=HYPERLINK("https://leilaoonline.com.br/lote/detalhe/203193", "TRATOR MASSEY FERGUSON; MOD. 290; ANO 1991. - FR13002019. - LOC. MB")</f>
      </c>
      <c r="C84" s="4" t="inlineStr">
        <is>
          <t>Vendido</t>
        </is>
      </c>
      <c r="D84" s="4" t="inlineStr">
        <is>
          <t>18</t>
        </is>
      </c>
      <c r="E84" s="5" t="inlineStr">
        <is>
          <t>39.000,00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=HYPERLINK("https://leilaoonline.com.br/lote/detalhe/203488", "31755")</f>
      </c>
      <c r="B85" s="4" t="s">
        <f>=HYPERLINK("https://leilaoonline.com.br/lote/detalhe/203488", " AREA DE VIVENCIA. - FR13004206 - LOC. MB")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=HYPERLINK("https://leilaoonline.com.br/lote/detalhe/203481", "31756")</f>
      </c>
      <c r="B86" s="4" t="s">
        <f>=HYPERLINK("https://leilaoonline.com.br/lote/detalhe/203481", "ADUBADEIRA; ANO 2002. - FR11003413. - LOC. MB")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2.800,00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=HYPERLINK("https://leilaoonline.com.br/lote/detalhe/203487", "31758")</f>
      </c>
      <c r="B87" s="4" t="s">
        <f>=HYPERLINK("https://leilaoonline.com.br/lote/detalhe/203487", "CARRETA PARA TRANSPORTE DE TUBOS; ANO 2013. - FR13003168. - LOC. MB")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=HYPERLINK("https://leilaoonline.com.br/lote/detalhe/203478", "31759")</f>
      </c>
      <c r="B88" s="4" t="s">
        <f>=HYPERLINK("https://leilaoonline.com.br/lote/detalhe/203478", " RESFRIADOR MYCOM. - FR02220. - LOC. VALE DO ROSÁRIO")</f>
      </c>
      <c r="C88" s="4" t="inlineStr">
        <is>
          <t>Vendido</t>
        </is>
      </c>
      <c r="D88" s="4" t="inlineStr">
        <is>
          <t>214</t>
        </is>
      </c>
      <c r="E88" s="5" t="inlineStr">
        <is>
          <t>56.000,00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=HYPERLINK("https://leilaoonline.com.br/lote/detalhe/203361", "31760")</f>
      </c>
      <c r="B89" s="4" t="s">
        <f>=HYPERLINK("https://leilaoonline.com.br/lote/detalhe/203361", "PÁ CARREGADEIRA CATERPILLAR 930R; ANO 1976. - FR11002136. - LOC. VALE DO ROSÁRIO ")</f>
      </c>
      <c r="C89" s="4" t="inlineStr">
        <is>
          <t>Não vendido</t>
        </is>
      </c>
      <c r="D89" s="4" t="inlineStr">
        <is>
          <t>36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=HYPERLINK("https://leilaoonline.com.br/lote/detalhe/203480", "31761")</f>
      </c>
      <c r="B90" s="4" t="s">
        <f>=HYPERLINK("https://leilaoonline.com.br/lote/detalhe/203480", " CARRETA P/ TRANSPORTE DE CILINDROS FABRIC. PROPRIA. - S/FR. - LOC. VALE DO ROSÁRIO 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=HYPERLINK("https://leilaoonline.com.br/lote/detalhe/203506", "31762")</f>
      </c>
      <c r="B91" s="4" t="s">
        <f>=HYPERLINK("https://leilaoonline.com.br/lote/detalhe/203506", "QUADRICICLO HONDA TRX 420; ANO 2016. - FR11006023. - LOC. VALE DO ROSÁRIO")</f>
      </c>
      <c r="C91" s="4" t="inlineStr">
        <is>
          <t>Vendido</t>
        </is>
      </c>
      <c r="D91" s="4" t="inlineStr">
        <is>
          <t>4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=HYPERLINK("https://leilaoonline.com.br/lote/detalhe/203184", "31763")</f>
      </c>
      <c r="B92" s="4" t="s">
        <f>=HYPERLINK("https://leilaoonline.com.br/lote/detalhe/203184", "TRATOR VALTRA BH160; ANO 2006. - FR11002113. - LOC. VALE DO ROSÁRIO ")</f>
      </c>
      <c r="C92" s="4" t="inlineStr">
        <is>
          <t>Vendido</t>
        </is>
      </c>
      <c r="D92" s="4" t="inlineStr">
        <is>
          <t>40</t>
        </is>
      </c>
      <c r="E92" s="5" t="inlineStr">
        <is>
          <t>74.000,00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=HYPERLINK("https://leilaoonline.com.br/lote/detalhe/203492", "31764")</f>
      </c>
      <c r="B93" s="4" t="s">
        <f>=HYPERLINK("https://leilaoonline.com.br/lote/detalhe/203492", "CARROCERIA COMBOIO; ANO 2019. -  FR50. - LOC. VALE DO ROSÁRIO")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=HYPERLINK("https://leilaoonline.com.br/lote/detalhe/203508", "31765")</f>
      </c>
      <c r="B94" s="4" t="s">
        <f>=HYPERLINK("https://leilaoonline.com.br/lote/detalhe/203508", "CARROCERIA COMBOIO; ANO 1996. -  FR49. - LOC. VALE DO ROSÁRIO")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=HYPERLINK("https://leilaoonline.com.br/lote/detalhe/203529", "31766")</f>
      </c>
      <c r="B95" s="4" t="s">
        <f>=HYPERLINK("https://leilaoonline.com.br/lote/detalhe/203529", "CARROCERIA COMBOIO; ANO 2017. -  FR51. - LOC. VALE DO ROSÁRIO")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=HYPERLINK("https://leilaoonline.com.br/lote/detalhe/203189", "31767")</f>
      </c>
      <c r="B96" s="4" t="s">
        <f>=HYPERLINK("https://leilaoonline.com.br/lote/detalhe/203189", "TRATOR VALTRA BH180; ANO 2006. - FR11002106. - LOC. VALE DO ROSÁRIO")</f>
      </c>
      <c r="C96" s="4" t="inlineStr">
        <is>
          <t>Vendido</t>
        </is>
      </c>
      <c r="D96" s="4" t="inlineStr">
        <is>
          <t>46</t>
        </is>
      </c>
      <c r="E96" s="5" t="inlineStr">
        <is>
          <t>80.000,00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=HYPERLINK("https://leilaoonline.com.br/lote/detalhe/203531", "31768")</f>
      </c>
      <c r="B97" s="4" t="s">
        <f>=HYPERLINK("https://leilaoonline.com.br/lote/detalhe/203531", " PULVERIZADOR. - FR11003193. - LOC. VALE DO ROSÁRIO")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=HYPERLINK("https://leilaoonline.com.br/lote/detalhe/203516", "31769")</f>
      </c>
      <c r="B98" s="4" t="s">
        <f>=HYPERLINK("https://leilaoonline.com.br/lote/detalhe/203516", " MOTOBOMBA MWM. - FR11005054. - LOC. VALE DO ROSÁRIO")</f>
      </c>
      <c r="C98" s="4" t="inlineStr">
        <is>
          <t>Não vendido</t>
        </is>
      </c>
      <c r="D98" s="4" t="inlineStr">
        <is>
          <t>10</t>
        </is>
      </c>
      <c r="E98" s="5" t="inlineStr">
        <is>
          <t>5.100,00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=HYPERLINK("https://leilaoonline.com.br/lote/detalhe/203364", "31771")</f>
      </c>
      <c r="B99" s="4" t="s">
        <f>=HYPERLINK("https://leilaoonline.com.br/lote/detalhe/203364", "SEMI REBOQUE RANDON SP SRCA CA; ANO 2013/2014; CINZA. - FR93760. - LOC. JUNQUEIRA")</f>
      </c>
      <c r="C99" s="4" t="inlineStr">
        <is>
          <t>Vendido</t>
        </is>
      </c>
      <c r="D99" s="4" t="inlineStr">
        <is>
          <t>23</t>
        </is>
      </c>
      <c r="E99" s="5" t="inlineStr">
        <is>
          <t>60.000,00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=HYPERLINK("https://leilaoonline.com.br/lote/detalhe/203363", "31773")</f>
      </c>
      <c r="B100" s="4" t="s">
        <f>=HYPERLINK("https://leilaoonline.com.br/lote/detalhe/203363", "SEMI REBOQUE RANDON SRCA CA; ANO 2008/2008; AZUL. - FR10235. - LOC. JUNQUEIRA")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=HYPERLINK("https://leilaoonline.com.br/lote/detalhe/203495", "31775")</f>
      </c>
      <c r="B101" s="4" t="s">
        <f>=HYPERLINK("https://leilaoonline.com.br/lote/detalhe/203495", " TRANSBORDO SANTAL; VT12; ANO 2013. - FR93864. - LOC. JUNQUEIRA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=HYPERLINK("https://leilaoonline.com.br/lote/detalhe/203502", "31776")</f>
      </c>
      <c r="B102" s="4" t="s">
        <f>=HYPERLINK("https://leilaoonline.com.br/lote/detalhe/203502", "TRANSBORDO SMR 10500; 10TON. ANO 2008. - FR10135. - LOC. JUNQUEIRA")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=HYPERLINK("https://leilaoonline.com.br/lote/detalhe/203503", "31777")</f>
      </c>
      <c r="B103" s="4" t="s">
        <f>=HYPERLINK("https://leilaoonline.com.br/lote/detalhe/203503", "TRANSBORDO SANTAL VT 10 TON. ANO 2009. - FR10148. - LOC. JUNQUEIRA")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=HYPERLINK("https://leilaoonline.com.br/lote/detalhe/203491", "31779")</f>
      </c>
      <c r="B104" s="4" t="s">
        <f>=HYPERLINK("https://leilaoonline.com.br/lote/detalhe/203491", " 1 SULCADOR, 1 PULVERIZADOR E 1 IMPLEMENTO AMARELO. - FR925620/ FR92805/ FR25608. - LOC. JUNQUEIRA")</f>
      </c>
      <c r="C104" s="4" t="inlineStr">
        <is>
          <t>Não vendido</t>
        </is>
      </c>
      <c r="D104" s="4" t="inlineStr">
        <is>
          <t>20</t>
        </is>
      </c>
      <c r="E104" s="5" t="inlineStr">
        <is>
          <t>3.200,00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=HYPERLINK("https://leilaoonline.com.br/lote/detalhe/203515", "31780")</f>
      </c>
      <c r="B105" s="4" t="s">
        <f>=HYPERLINK("https://leilaoonline.com.br/lote/detalhe/203515", " 120 UNIDADES RODAS/CAMPANAS E AROS DIVERSOS TAM./MOD. (RODAS APÓS A CERCA NÃO FAZEM PARTE DO LOTE) - S/FR. - LOC. JUNQUEIRA")</f>
      </c>
      <c r="C105" s="4" t="inlineStr">
        <is>
          <t>Vendido</t>
        </is>
      </c>
      <c r="D105" s="4" t="inlineStr">
        <is>
          <t>118</t>
        </is>
      </c>
      <c r="E105" s="5" t="inlineStr">
        <is>
          <t>30.750,00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=HYPERLINK("https://leilaoonline.com.br/lote/detalhe/203367", "31784")</f>
      </c>
      <c r="B106" s="4" t="s">
        <f>=HYPERLINK("https://leilaoonline.com.br/lote/detalhe/203367", "REBOQUE RANDON SP CA; ANO 2013/2014; CINZA.  - FR93700. - LOC. JUNQUEIRA")</f>
      </c>
      <c r="C106" s="4" t="inlineStr">
        <is>
          <t>Vendido</t>
        </is>
      </c>
      <c r="D106" s="4" t="inlineStr">
        <is>
          <t>13</t>
        </is>
      </c>
      <c r="E106" s="5" t="inlineStr">
        <is>
          <t>61.000,00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=HYPERLINK("https://leilaoonline.com.br/lote/detalhe/203496", "31786")</f>
      </c>
      <c r="B107" s="4" t="s">
        <f>=HYPERLINK("https://leilaoonline.com.br/lote/detalhe/203496", "REDUTOR DE BAIXA 460 RENK ZANINI; C/02 MOTORES; 02 BOMBAS DE ÓLEO E 01 FILTRO DUPLO SFAY. - FR31205. - LOC. JUNQUEIRA")</f>
      </c>
      <c r="C107" s="4" t="inlineStr">
        <is>
          <t>Não vendido</t>
        </is>
      </c>
      <c r="D107" s="4" t="inlineStr">
        <is>
          <t>22</t>
        </is>
      </c>
      <c r="E107" s="5" t="inlineStr">
        <is>
          <t>18.500,00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=HYPERLINK("https://leilaoonline.com.br/lote/detalhe/203527", "31787")</f>
      </c>
      <c r="B108" s="4" t="s">
        <f>=HYPERLINK("https://leilaoonline.com.br/lote/detalhe/203527", " 2 BASES DE CENTRIFUGAS. - S/FR. - LOC. JUNQUEIRA")</f>
      </c>
      <c r="C108" s="4" t="inlineStr">
        <is>
          <t>Não vendido</t>
        </is>
      </c>
      <c r="D108" s="4" t="inlineStr">
        <is>
          <t>10</t>
        </is>
      </c>
      <c r="E108" s="5" t="inlineStr">
        <is>
          <t>1.400,00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=HYPERLINK("https://leilaoonline.com.br/lote/detalhe/203544", "31802")</f>
      </c>
      <c r="B109" s="4" t="s">
        <f>=HYPERLINK("https://leilaoonline.com.br/lote/detalhe/203544", " ENXADA ROTATIVA UNIVERSAL; ANO 2014. - FR48158. - LOC. IPAUSSU")</f>
      </c>
      <c r="C109" s="4" t="inlineStr">
        <is>
          <t>Não vendido</t>
        </is>
      </c>
      <c r="D109" s="4" t="inlineStr">
        <is>
          <t>31</t>
        </is>
      </c>
      <c r="E109" s="5" t="inlineStr">
        <is>
          <t>10.350,00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=HYPERLINK("https://leilaoonline.com.br/lote/detalhe/203547", "31804")</f>
      </c>
      <c r="B110" s="4" t="s">
        <f>=HYPERLINK("https://leilaoonline.com.br/lote/detalhe/203547", " QUEBRA LOMBO COM 20 DISCOS DIAM. 500 MM; ANO 2012. - FR48104. - LOC. IPAUSSU")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=HYPERLINK("https://leilaoonline.com.br/lote/detalhe/203190", "31808")</f>
      </c>
      <c r="B111" s="4" t="s">
        <f>=HYPERLINK("https://leilaoonline.com.br/lote/detalhe/203190", "TRATOR CASE 230; ANO 2017. - FR140108. - LOC. BARRA ")</f>
      </c>
      <c r="C111" s="4" t="inlineStr">
        <is>
          <t>Vendido</t>
        </is>
      </c>
      <c r="D111" s="4" t="inlineStr">
        <is>
          <t>101</t>
        </is>
      </c>
      <c r="E111" s="5" t="inlineStr">
        <is>
          <t>177.000,00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=HYPERLINK("https://leilaoonline.com.br/lote/detalhe/203301", "31809")</f>
      </c>
      <c r="B112" s="4" t="s">
        <f>=HYPERLINK("https://leilaoonline.com.br/lote/detalhe/203301", " CARROCERIA COMBOIO BRANCA. - S/FR. - LOC. BARRA")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=HYPERLINK("https://leilaoonline.com.br/lote/detalhe/203292", "31810")</f>
      </c>
      <c r="B113" s="4" t="s">
        <f>=HYPERLINK("https://leilaoonline.com.br/lote/detalhe/203292", " ITENS DIVERSOS. (SERÃO VENDIDOS COMO SUCATA DE FERRO) - VEJA DESCRITIVO DE ITENS. - LOC. BARRA 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=HYPERLINK("https://leilaoonline.com.br/lote/detalhe/203310", "31811")</f>
      </c>
      <c r="B114" s="4" t="s">
        <f>=HYPERLINK("https://leilaoonline.com.br/lote/detalhe/203310", " 03 DESENLEIRADORES. - FR103095/ FR103096/ FR103094. - LOC. BARRA")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=HYPERLINK("https://leilaoonline.com.br/lote/detalhe/203294", "31812")</f>
      </c>
      <c r="B115" s="4" t="s">
        <f>=HYPERLINK("https://leilaoonline.com.br/lote/detalhe/203294", " 05 DESENLEIRADORES. - FR103099/ FR103097/ FR74045/ FR103093/ FR74044. - LOC. BARRA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=HYPERLINK("https://leilaoonline.com.br/lote/detalhe/203293", "31813")</f>
      </c>
      <c r="B116" s="4" t="s">
        <f>=HYPERLINK("https://leilaoonline.com.br/lote/detalhe/203293", " CONJUNTO DE BALÃO E RODA ENGRENAGEM. - S/ FR. - LOC. BARRA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=HYPERLINK("https://leilaoonline.com.br/lote/detalhe/203291", "31814")</f>
      </c>
      <c r="B117" s="4" t="s">
        <f>=HYPERLINK("https://leilaoonline.com.br/lote/detalhe/203291", "02 EQUIPAMENTOS INDUSTRIAIS TIPO PENEIRA. (SEM ARGOLAS) - S/FR. - LOC. BARRA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=HYPERLINK("https://leilaoonline.com.br/lote/detalhe/203298", "31815")</f>
      </c>
      <c r="B118" s="4" t="s">
        <f>=HYPERLINK("https://leilaoonline.com.br/lote/detalhe/203298", " 02 ESTEIRAS DE 1,00X1,50; 02 DETECTORES DE METAL; 01 QUEBRA TORRÃO DE AÇUCAR; 01 ESTEIRA CURVA 1,00X2,00 APROX. - FR202769. - LOC. BARRA ")</f>
      </c>
      <c r="C118" s="4" t="inlineStr">
        <is>
          <t>Não vendido</t>
        </is>
      </c>
      <c r="D118" s="4" t="inlineStr">
        <is>
          <t>28</t>
        </is>
      </c>
      <c r="E118" s="5" t="inlineStr">
        <is>
          <t>4.900,00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=HYPERLINK("https://leilaoonline.com.br/lote/detalhe/203306", "31816")</f>
      </c>
      <c r="B119" s="4" t="s">
        <f>=HYPERLINK("https://leilaoonline.com.br/lote/detalhe/203306", " 01 TANQUE DE AÇO; 01 TANQUE DE AÇO; APROX 7000 LTS CADA. - S/FR. - LOC. BARRA 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2.600,00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=HYPERLINK("https://leilaoonline.com.br/lote/detalhe/203307", "31817")</f>
      </c>
      <c r="B120" s="4" t="s">
        <f>=HYPERLINK("https://leilaoonline.com.br/lote/detalhe/203307", " SUCATAS DE MOTORES ELÉTRICOS; REDUTOR E CARCAÇA. - S/FR. - LOC. BARRA 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3.100,00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=HYPERLINK("https://leilaoonline.com.br/lote/detalhe/203299", "31818")</f>
      </c>
      <c r="B121" s="4" t="s">
        <f>=HYPERLINK("https://leilaoonline.com.br/lote/detalhe/203299", " APROX. 7 TON. DE TUBOS DE FERRO EVAPORAÇÃO. (LANCE POR QUILO) - S/FR. - LOC. PARAÍSO")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35.000,00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=HYPERLINK("https://leilaoonline.com.br/lote/detalhe/203302", "31819")</f>
      </c>
      <c r="B122" s="4" t="s">
        <f>=HYPERLINK("https://leilaoonline.com.br/lote/detalhe/203302", " APROX. 150 UNIDADE DE PALETES DE MADEIRA. (LANCE POR UNIDADE) - S/FR. - LOC. PARAÍSO")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1,00</t>
        </is>
      </c>
      <c r="F122" s="4" t="inlineStr">
        <is>
          <t>1.00</t>
        </is>
      </c>
    </row>
    <row collapsed="false" customFormat="false" customHeight="false" hidden="false" ht="12.1" outlineLevel="0" r="123">
      <c r="A123" s="5" t="s">
        <f>=HYPERLINK("https://leilaoonline.com.br/lote/detalhe/203297", "31820")</f>
      </c>
      <c r="B123" s="4" t="s">
        <f>=HYPERLINK("https://leilaoonline.com.br/lote/detalhe/203297", " 02 EXAUSTORES DE 7 MTS COM ESTRUTURAS. - S/FR. - LOC. PARAÍSO")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=HYPERLINK("https://leilaoonline.com.br/lote/detalhe/203300", "31821")</f>
      </c>
      <c r="B124" s="4" t="s">
        <f>=HYPERLINK("https://leilaoonline.com.br/lote/detalhe/203300", "REBOQUE TECTRAN RCM F1F1; ANO 1997/1997; BRANCO. (HIDRO ROLL COM MOTOR) - FR436004/ FR19985. - LOC. PARAÍSO")</f>
      </c>
      <c r="C124" s="4" t="inlineStr">
        <is>
          <t>Não vendido</t>
        </is>
      </c>
      <c r="D124" s="4" t="inlineStr">
        <is>
          <t>42</t>
        </is>
      </c>
      <c r="E124" s="5" t="inlineStr">
        <is>
          <t>51.000,00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=HYPERLINK("https://leilaoonline.com.br/lote/detalhe/203305", "31822")</f>
      </c>
      <c r="B125" s="4" t="s">
        <f>=HYPERLINK("https://leilaoonline.com.br/lote/detalhe/203305", "REBOQUE RODOVIARIA; ANO 1987/1987; AZUL. (HIDRO ROLL SEM MOTOR) - FR46749. - LOC. PARAÍSO")</f>
      </c>
      <c r="C125" s="4" t="inlineStr">
        <is>
          <t>Não vendido</t>
        </is>
      </c>
      <c r="D125" s="4" t="inlineStr">
        <is>
          <t>26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=HYPERLINK("https://leilaoonline.com.br/lote/detalhe/203304", "31823")</f>
      </c>
      <c r="B126" s="4" t="s">
        <f>=HYPERLINK("https://leilaoonline.com.br/lote/detalhe/203304", "REBOQUE CONTIN; ANO 1984/1984; AZUL. (HIDRO ROLL COM MOTOR) - FR46772. - LOC. PARAÍSO")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=HYPERLINK("https://leilaoonline.com.br/lote/detalhe/203309", "31828")</f>
      </c>
      <c r="B127" s="4" t="s">
        <f>=HYPERLINK("https://leilaoonline.com.br/lote/detalhe/203309", " CARRETA SOLLUS. - S/FR. - LOC. SANTA CANDIDA")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6.250,00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=HYPERLINK("https://leilaoonline.com.br/lote/detalhe/203296", "31829")</f>
      </c>
      <c r="B128" s="4" t="s">
        <f>=HYPERLINK("https://leilaoonline.com.br/lote/detalhe/203296", " GRADE 14 DISCOS. - FR600032. - LOC. SANTA CANDIDA")</f>
      </c>
      <c r="C128" s="4" t="inlineStr">
        <is>
          <t>Vendido</t>
        </is>
      </c>
      <c r="D128" s="4" t="inlineStr">
        <is>
          <t>64</t>
        </is>
      </c>
      <c r="E128" s="5" t="inlineStr">
        <is>
          <t>21.900,00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=HYPERLINK("https://leilaoonline.com.br/lote/detalhe/203295", "31830")</f>
      </c>
      <c r="B129" s="4" t="s">
        <f>=HYPERLINK("https://leilaoonline.com.br/lote/detalhe/203295", " CULTIVADOR 3 LINHAS. - S/FR. - LOC. SANTA CANDIDA")</f>
      </c>
      <c r="C129" s="4" t="inlineStr">
        <is>
          <t>Não vendido</t>
        </is>
      </c>
      <c r="D129" s="4" t="inlineStr">
        <is>
          <t>9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=HYPERLINK("https://leilaoonline.com.br/lote/detalhe/203192", "31831")</f>
      </c>
      <c r="B130" s="4" t="s">
        <f>=HYPERLINK("https://leilaoonline.com.br/lote/detalhe/203192", "TRATOR CORTADOR DE GRAMA JOHN DEERE D170; ANO 2015. - FR19629. - LOC. SANTA CÂNDIDA")</f>
      </c>
      <c r="C130" s="4" t="inlineStr">
        <is>
          <t>Não vendido</t>
        </is>
      </c>
      <c r="D130" s="4" t="inlineStr">
        <is>
          <t>10</t>
        </is>
      </c>
      <c r="E130" s="5" t="inlineStr">
        <is>
          <t>9.500,00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=HYPERLINK("https://leilaoonline.com.br/lote/detalhe/203188", "31832")</f>
      </c>
      <c r="B131" s="4" t="s">
        <f>=HYPERLINK("https://leilaoonline.com.br/lote/detalhe/203188", "CAMINHÃO MERCEDES BENZ AXOR 2831 6X4; ANO 2007/2008; BRANCO. - FR19633. - LOC. SANTA CÂNDIDA ")</f>
      </c>
      <c r="C131" s="4" t="inlineStr">
        <is>
          <t>Não vendido</t>
        </is>
      </c>
      <c r="D131" s="4" t="inlineStr">
        <is>
          <t>36</t>
        </is>
      </c>
      <c r="E131" s="5" t="inlineStr">
        <is>
          <t>60.000,00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=HYPERLINK("https://leilaoonline.com.br/lote/detalhe/203185", "31833")</f>
      </c>
      <c r="B132" s="4" t="s">
        <f>=HYPERLINK("https://leilaoonline.com.br/lote/detalhe/203185", "CAMINHÃO MERCEDES BENZ L 2220; ANO 1989/1990; BRANCO. - FR119567. - LOC. SANTA CÂNDIDA (VENDA SOMENTE PARA COMPRADORES DO ESTADO DE SÃO PAULO)")</f>
      </c>
      <c r="C132" s="4" t="inlineStr">
        <is>
          <t>Vendido</t>
        </is>
      </c>
      <c r="D132" s="4" t="inlineStr">
        <is>
          <t>12</t>
        </is>
      </c>
      <c r="E132" s="5" t="inlineStr">
        <is>
          <t>21.000,00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=HYPERLINK("https://leilaoonline.com.br/lote/detalhe/203530", "31834")</f>
      </c>
      <c r="B133" s="4" t="s">
        <f>=HYPERLINK("https://leilaoonline.com.br/lote/detalhe/203530", " 04 PNEUS TRANSBORDO E CHASSIS DE TRANSBORDO. - FR17325. - LOC. SANTA CÂNDIDA")</f>
      </c>
      <c r="C133" s="4" t="inlineStr">
        <is>
          <t>Não vendido</t>
        </is>
      </c>
      <c r="D133" s="4" t="inlineStr">
        <is>
          <t>22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=HYPERLINK("https://leilaoonline.com.br/lote/detalhe/203303", "31835")</f>
      </c>
      <c r="B134" s="4" t="s">
        <f>=HYPERLINK("https://leilaoonline.com.br/lote/detalhe/203303", " 04 ROLOS DE ESTEIRA. - S/FR. - LOC. SANTA CANDIDA ")</f>
      </c>
      <c r="C134" s="4" t="inlineStr">
        <is>
          <t>Não vendido</t>
        </is>
      </c>
      <c r="D134" s="4" t="inlineStr">
        <is>
          <t>10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=HYPERLINK("https://leilaoonline.com.br/lote/detalhe/203195", "31836")</f>
      </c>
      <c r="B135" s="4" t="s">
        <f>=HYPERLINK("https://leilaoonline.com.br/lote/detalhe/203195", "TRATOR VALTRA BH 145; ANO 2013. - FR126063. - LOC. ARARAQUARA")</f>
      </c>
      <c r="C135" s="4" t="inlineStr">
        <is>
          <t>Vendido</t>
        </is>
      </c>
      <c r="D135" s="4" t="inlineStr">
        <is>
          <t>97</t>
        </is>
      </c>
      <c r="E135" s="5" t="inlineStr">
        <is>
          <t>146.000,00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=HYPERLINK("https://leilaoonline.com.br/lote/detalhe/203194", "31837")</f>
      </c>
      <c r="B136" s="4" t="s">
        <f>=HYPERLINK("https://leilaoonline.com.br/lote/detalhe/203194", "TRATOR JOHN DEERE 5403; ANO 2007. - FR360653. - LOC. ARARAQUARA")</f>
      </c>
      <c r="C136" s="4" t="inlineStr">
        <is>
          <t>Vendido</t>
        </is>
      </c>
      <c r="D136" s="4" t="inlineStr">
        <is>
          <t>29</t>
        </is>
      </c>
      <c r="E136" s="5" t="inlineStr">
        <is>
          <t>48.000,00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=HYPERLINK("https://leilaoonline.com.br/lote/detalhe/203196", "31838")</f>
      </c>
      <c r="B137" s="4" t="s">
        <f>=HYPERLINK("https://leilaoonline.com.br/lote/detalhe/203196", "CAMINHÃO MERCEDES BENZ L 2213; ANO 1984/1984; VERMELHO. - FR360122. - LOC. ARARAQUARA")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50.000,00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=HYPERLINK("https://leilaoonline.com.br/lote/detalhe/203186", "31839")</f>
      </c>
      <c r="B138" s="4" t="s">
        <f>=HYPERLINK("https://leilaoonline.com.br/lote/detalhe/203186", "CAMINHÃO MERCEDES BENZ AXOR 3344S 6X4; ANO 2014/2014; BRANCO. - FR362092.- LOC. ARARAQUARA")</f>
      </c>
      <c r="C138" s="4" t="inlineStr">
        <is>
          <t>Vendido</t>
        </is>
      </c>
      <c r="D138" s="4" t="inlineStr">
        <is>
          <t>50</t>
        </is>
      </c>
      <c r="E138" s="5" t="inlineStr">
        <is>
          <t>74.000,00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=HYPERLINK("https://leilaoonline.com.br/lote/detalhe/203187", "31840")</f>
      </c>
      <c r="B139" s="4" t="s">
        <f>=HYPERLINK("https://leilaoonline.com.br/lote/detalhe/203187", "CAMINHÃO MERCEDES BENZ L 2013; ANO 1980/1980; AMARELO. - FR360255. - LOC. ARARAQUARA")</f>
      </c>
      <c r="C139" s="4" t="inlineStr">
        <is>
          <t>Vendido</t>
        </is>
      </c>
      <c r="D139" s="4" t="inlineStr">
        <is>
          <t>39</t>
        </is>
      </c>
      <c r="E139" s="5" t="inlineStr">
        <is>
          <t>68.000,00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=HYPERLINK("https://leilaoonline.com.br/lote/detalhe/203191", "31841")</f>
      </c>
      <c r="B140" s="4" t="s">
        <f>=HYPERLINK("https://leilaoonline.com.br/lote/detalhe/203191", "CAMINHÃO VOLKSWAGEN 15.190 WORKER; ANO 2012/2013; BRANCO. - FR360461. - LOC. ARARAQUARA")</f>
      </c>
      <c r="C140" s="4" t="inlineStr">
        <is>
          <t>Vendido</t>
        </is>
      </c>
      <c r="D140" s="4" t="inlineStr">
        <is>
          <t>19</t>
        </is>
      </c>
      <c r="E140" s="5" t="inlineStr">
        <is>
          <t>43.000,00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=HYPERLINK("https://leilaoonline.com.br/lote/detalhe/203493", "31843")</f>
      </c>
      <c r="B141" s="4" t="s">
        <f>=HYPERLINK("https://leilaoonline.com.br/lote/detalhe/203493", " 01 BOMBA E 01 REDUTOR. - S/FR. - LOC. ARARAQUARA")</f>
      </c>
      <c r="C141" s="4" t="inlineStr">
        <is>
          <t>Não vendido</t>
        </is>
      </c>
      <c r="D141" s="4" t="inlineStr">
        <is>
          <t>20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=HYPERLINK("https://leilaoonline.com.br/lote/detalhe/203512", "31844")</f>
      </c>
      <c r="B142" s="4" t="s">
        <f>=HYPERLINK("https://leilaoonline.com.br/lote/detalhe/203512", " 01 COMPRESSOR ATLAS; 04 TRANSFORMADORES; 20 VALVULAS SUCATAS; 04 MOTO REDUTORES; 01 LAVADORA WAP. - S/FR. - LOC. ARARAQUARA")</f>
      </c>
      <c r="C142" s="4" t="inlineStr">
        <is>
          <t>Não vendido</t>
        </is>
      </c>
      <c r="D142" s="4" t="inlineStr">
        <is>
          <t>63</t>
        </is>
      </c>
      <c r="E142" s="5" t="inlineStr">
        <is>
          <t>10.200,00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=HYPERLINK("https://leilaoonline.com.br/lote/detalhe/203362", "31845")</f>
      </c>
      <c r="B143" s="4" t="s">
        <f>=HYPERLINK("https://leilaoonline.com.br/lote/detalhe/203362", "REBOQUE RANDONSP RQ CA; ANO 2010/2011; AZUL. - FR56842. - LOC. ARARAQUARA")</f>
      </c>
      <c r="C143" s="4" t="inlineStr">
        <is>
          <t>Vendido</t>
        </is>
      </c>
      <c r="D143" s="4" t="inlineStr">
        <is>
          <t>31</t>
        </is>
      </c>
      <c r="E143" s="5" t="inlineStr">
        <is>
          <t>50.000,00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=HYPERLINK("https://leilaoonline.com.br/lote/detalhe/203366", "31848")</f>
      </c>
      <c r="B144" s="4" t="s">
        <f>=HYPERLINK("https://leilaoonline.com.br/lote/detalhe/203366", "REBOQUE RANDONSP RQ CA; ANO 2012/2012; CINZA. - FR121566. - LOC. ARARAQUARA")</f>
      </c>
      <c r="C144" s="4" t="inlineStr">
        <is>
          <t>Vendido</t>
        </is>
      </c>
      <c r="D144" s="4" t="inlineStr">
        <is>
          <t>27</t>
        </is>
      </c>
      <c r="E144" s="5" t="inlineStr">
        <is>
          <t>56.000,00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=HYPERLINK("https://leilaoonline.com.br/lote/detalhe/203497", "31850")</f>
      </c>
      <c r="B145" s="4" t="s">
        <f>=HYPERLINK("https://leilaoonline.com.br/lote/detalhe/203497", " 01 MOTOR E  22 PNEUS. - S/FR. - LOC. SERRA")</f>
      </c>
      <c r="C145" s="4" t="inlineStr">
        <is>
          <t>Não vendido</t>
        </is>
      </c>
      <c r="D145" s="4" t="inlineStr">
        <is>
          <t>41</t>
        </is>
      </c>
      <c r="E145" s="5" t="inlineStr">
        <is>
          <t>6.300,00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=HYPERLINK("https://leilaoonline.com.br/lote/detalhe/203501", "31851")</f>
      </c>
      <c r="B146" s="4" t="s">
        <f>=HYPERLINK("https://leilaoonline.com.br/lote/detalhe/203501", " SUBSOLADOR. - FR17208.- LOC. SERRA")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=HYPERLINK("https://leilaoonline.com.br/lote/detalhe/203494", "31852")</f>
      </c>
      <c r="B147" s="4" t="s">
        <f>=HYPERLINK("https://leilaoonline.com.br/lote/detalhe/203494", " TRITURADOR JAN TRITON TURBO 3000 CANAVIEIRO. - FR17210. - LOC. SERRA")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=HYPERLINK("https://leilaoonline.com.br/lote/detalhe/203521", "31853")</f>
      </c>
      <c r="B148" s="4" t="s">
        <f>=HYPERLINK("https://leilaoonline.com.br/lote/detalhe/203521", " ELIMINADOR MECÂNICO DE SOQUEIRAS DMB. - FR103871. - LOC. SERRA")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=HYPERLINK("https://leilaoonline.com.br/lote/detalhe/203370", "31855")</f>
      </c>
      <c r="B149" s="4" t="s">
        <f>=HYPERLINK("https://leilaoonline.com.br/lote/detalhe/203370", "REBOQUE FACCHINI RF TC; ANO 2015/2015; CINZA. - FR112671. - LOC. BONFIM")</f>
      </c>
      <c r="C149" s="4" t="inlineStr">
        <is>
          <t>Não vendido</t>
        </is>
      </c>
      <c r="D149" s="4" t="inlineStr">
        <is>
          <t>33</t>
        </is>
      </c>
      <c r="E149" s="5" t="inlineStr">
        <is>
          <t>57.000,00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=HYPERLINK("https://leilaoonline.com.br/lote/detalhe/203368", "31857")</f>
      </c>
      <c r="B150" s="4" t="s">
        <f>=HYPERLINK("https://leilaoonline.com.br/lote/detalhe/203368", "REBOQUE FACCHINI RF TC; ANO 2015/2015; CINZA. - FR112673. - LOC. BONFIM")</f>
      </c>
      <c r="C150" s="4" t="inlineStr">
        <is>
          <t>Vendido</t>
        </is>
      </c>
      <c r="D150" s="4" t="inlineStr">
        <is>
          <t>15</t>
        </is>
      </c>
      <c r="E150" s="5" t="inlineStr">
        <is>
          <t>39.000,00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=HYPERLINK("https://leilaoonline.com.br/lote/detalhe/203372", "31859")</f>
      </c>
      <c r="B151" s="4" t="s">
        <f>=HYPERLINK("https://leilaoonline.com.br/lote/detalhe/203372", "SEMI REBOQUE RANDON SRCA CA; ANO 2008/2008; AZUL. - FR10236. - LOC. BONFIM")</f>
      </c>
      <c r="C151" s="4" t="inlineStr">
        <is>
          <t>Vendido</t>
        </is>
      </c>
      <c r="D151" s="4" t="inlineStr">
        <is>
          <t>24</t>
        </is>
      </c>
      <c r="E151" s="5" t="inlineStr">
        <is>
          <t>43.000,00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=HYPERLINK("https://leilaoonline.com.br/lote/detalhe/203369", "31861")</f>
      </c>
      <c r="B152" s="4" t="s">
        <f>=HYPERLINK("https://leilaoonline.com.br/lote/detalhe/203369", "REBOQUE FACCHINI RF TC; ANO 2015/2015; CINZA. - FR112657. - LOC. BONFIM")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33.000,00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=HYPERLINK("https://leilaoonline.com.br/lote/detalhe/203374", "31863")</f>
      </c>
      <c r="B153" s="4" t="s">
        <f>=HYPERLINK("https://leilaoonline.com.br/lote/detalhe/203374", "REBOQUE RANDONSP RQ CA; ANO 2010/2011; AZUL. - FR46913. - LOC. BONFIM")</f>
      </c>
      <c r="C153" s="4" t="inlineStr">
        <is>
          <t>Vendido</t>
        </is>
      </c>
      <c r="D153" s="4" t="inlineStr">
        <is>
          <t>11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=HYPERLINK("https://leilaoonline.com.br/lote/detalhe/203394", "31865")</f>
      </c>
      <c r="B154" s="4" t="s">
        <f>=HYPERLINK("https://leilaoonline.com.br/lote/detalhe/203394", "SEMI REBOQUE USICAMP SRCP E2 10000; ANO 2008/2008; AZUL. - FR96286. - LOC. BONFIM")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=HYPERLINK("https://leilaoonline.com.br/lote/detalhe/203375", "31867")</f>
      </c>
      <c r="B155" s="4" t="s">
        <f>=HYPERLINK("https://leilaoonline.com.br/lote/detalhe/203375", "SEMI REBOQUE USICAMP SRCP E2 10000; ANO 2008/2008; AZUL. - FR70354. - LOC. BONFIM ")</f>
      </c>
      <c r="C155" s="4" t="inlineStr">
        <is>
          <t>Vendido</t>
        </is>
      </c>
      <c r="D155" s="4" t="inlineStr">
        <is>
          <t>7</t>
        </is>
      </c>
      <c r="E155" s="5" t="inlineStr">
        <is>
          <t>21.000,00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=HYPERLINK("https://leilaoonline.com.br/lote/detalhe/203389", "31869")</f>
      </c>
      <c r="B156" s="4" t="s">
        <f>=HYPERLINK("https://leilaoonline.com.br/lote/detalhe/203389", "SEMI REBOQUE RANDON SRCA CA; ANO 2008/2008; AZUL. - FR10224. - LOC. BONFIM")</f>
      </c>
      <c r="C156" s="4" t="inlineStr">
        <is>
          <t>Vendido</t>
        </is>
      </c>
      <c r="D156" s="4" t="inlineStr">
        <is>
          <t>25</t>
        </is>
      </c>
      <c r="E156" s="5" t="inlineStr">
        <is>
          <t>44.000,00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=HYPERLINK("https://leilaoonline.com.br/lote/detalhe/203392", "31871")</f>
      </c>
      <c r="B157" s="4" t="s">
        <f>=HYPERLINK("https://leilaoonline.com.br/lote/detalhe/203392", "SEMI REBOQUE USICAMP SRCP E2 10000; ANO 2008/2008; AZUL. - FR96704. - LOC. BONFIM")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=HYPERLINK("https://leilaoonline.com.br/lote/detalhe/203371", "31873")</f>
      </c>
      <c r="B158" s="4" t="s">
        <f>=HYPERLINK("https://leilaoonline.com.br/lote/detalhe/203371", "SEMI REBOQUE RANDONSP SRCA CA; ANO 2012/2012; AZUL. - FR121516. - LOC. BONFIM")</f>
      </c>
      <c r="C158" s="4" t="inlineStr">
        <is>
          <t>Vendido</t>
        </is>
      </c>
      <c r="D158" s="4" t="inlineStr">
        <is>
          <t>21</t>
        </is>
      </c>
      <c r="E158" s="5" t="inlineStr">
        <is>
          <t>48.000,00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=HYPERLINK("https://leilaoonline.com.br/lote/detalhe/203379", "31875")</f>
      </c>
      <c r="B159" s="4" t="s">
        <f>=HYPERLINK("https://leilaoonline.com.br/lote/detalhe/203379", "SEMI REBOQUE FACCHINI SRF TC; ANO 2015/2015; CINZA. - FR112672. - LOC. BONFIM")</f>
      </c>
      <c r="C159" s="4" t="inlineStr">
        <is>
          <t>Não vendido</t>
        </is>
      </c>
      <c r="D159" s="4" t="inlineStr">
        <is>
          <t>31</t>
        </is>
      </c>
      <c r="E159" s="5" t="inlineStr">
        <is>
          <t>55.000,00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=HYPERLINK("https://leilaoonline.com.br/lote/detalhe/203393", "31878")</f>
      </c>
      <c r="B160" s="4" t="s">
        <f>=HYPERLINK("https://leilaoonline.com.br/lote/detalhe/203393", "SEMI REBOQUE RANDONSP SRCA CA; ANO 2012/2012; AZUL. - FR93691. - LOC. BONFIM")</f>
      </c>
      <c r="C160" s="4" t="inlineStr">
        <is>
          <t>Vendido</t>
        </is>
      </c>
      <c r="D160" s="4" t="inlineStr">
        <is>
          <t>30</t>
        </is>
      </c>
      <c r="E160" s="5" t="inlineStr">
        <is>
          <t>54.000,00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=HYPERLINK("https://leilaoonline.com.br/lote/detalhe/203223", "31880")</f>
      </c>
      <c r="B161" s="4" t="s">
        <f>=HYPERLINK("https://leilaoonline.com.br/lote/detalhe/203223", "CAMINHÃO VOLKSWAGEN 15.180 EURO3 WORKER; ANO 2008/2008; BRANCO. - FR163117. - LOC. JATAÍ")</f>
      </c>
      <c r="C161" s="4" t="inlineStr">
        <is>
          <t>Vendido</t>
        </is>
      </c>
      <c r="D161" s="4" t="inlineStr">
        <is>
          <t>29</t>
        </is>
      </c>
      <c r="E161" s="5" t="inlineStr">
        <is>
          <t>70.000,00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=HYPERLINK("https://leilaoonline.com.br/lote/detalhe/203226", "31881")</f>
      </c>
      <c r="B162" s="4" t="s">
        <f>=HYPERLINK("https://leilaoonline.com.br/lote/detalhe/203226", "CAMINHÃO VOLKSWAGEN 15.180 EURO3 WORKER; ANO 2008/2009; BRANCO. - FR163113. - LOC. JATAÍ")</f>
      </c>
      <c r="C162" s="4" t="inlineStr">
        <is>
          <t>Vendido</t>
        </is>
      </c>
      <c r="D162" s="4" t="inlineStr">
        <is>
          <t>26</t>
        </is>
      </c>
      <c r="E162" s="5" t="inlineStr">
        <is>
          <t>70.000,00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=HYPERLINK("https://leilaoonline.com.br/lote/detalhe/203225", "31882")</f>
      </c>
      <c r="B163" s="4" t="s">
        <f>=HYPERLINK("https://leilaoonline.com.br/lote/detalhe/203225", "CAMINHÃO VOLKSWAGEN 15.180 EURO3 WORKER; ANO 2008/2009; BRANCO. - FR163114. - LOC. JATAÍ")</f>
      </c>
      <c r="C163" s="4" t="inlineStr">
        <is>
          <t>Vendido</t>
        </is>
      </c>
      <c r="D163" s="4" t="inlineStr">
        <is>
          <t>15</t>
        </is>
      </c>
      <c r="E163" s="5" t="inlineStr">
        <is>
          <t>60.000,00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=HYPERLINK("https://leilaoonline.com.br/lote/detalhe/203234", "31883")</f>
      </c>
      <c r="B164" s="4" t="s">
        <f>=HYPERLINK("https://leilaoonline.com.br/lote/detalhe/203234", "(VEJA VÍDEO) CAMINHÃO VOLKSWAGEN 15.180 EURO3 WORKER; ANO 2011/2011; BRANCO. - FR163120. - LOC. JATAÍ")</f>
      </c>
      <c r="C164" s="4" t="inlineStr">
        <is>
          <t>Não vendido</t>
        </is>
      </c>
      <c r="D164" s="4" t="inlineStr">
        <is>
          <t>26</t>
        </is>
      </c>
      <c r="E164" s="5" t="inlineStr">
        <is>
          <t>81.000,00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=HYPERLINK("https://leilaoonline.com.br/lote/detalhe/203238", "31884")</f>
      </c>
      <c r="B165" s="4" t="s">
        <f>=HYPERLINK("https://leilaoonline.com.br/lote/detalhe/203238", " 01 BALANCEADORA DE PNEUS DE CARRO LEVE GEODYNA 405; 01 VULCANIZADOR DE CÂMERA DE AR DE CARRO E CAMINHÃO  EMEB; 01 GAIOLA DE PNEUS PEQUENOS; 01 SOPRADORA DE FILTRO DE AR AYRSYSTEM. - S/FR. - LOC. JATAÍ")</f>
      </c>
      <c r="C165" s="4" t="inlineStr">
        <is>
          <t>Não vendido</t>
        </is>
      </c>
      <c r="D165" s="4" t="inlineStr">
        <is>
          <t>21</t>
        </is>
      </c>
      <c r="E165" s="5" t="inlineStr">
        <is>
          <t>3.500,00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=HYPERLINK("https://leilaoonline.com.br/lote/detalhe/203221", "31886")</f>
      </c>
      <c r="B166" s="4" t="s">
        <f>=HYPERLINK("https://leilaoonline.com.br/lote/detalhe/203221", "APROX. 12 SAPATAS HIDRÁULICAS. - S/FR. - LOC. JATAÍ")</f>
      </c>
      <c r="C166" s="4" t="inlineStr">
        <is>
          <t>Vendido</t>
        </is>
      </c>
      <c r="D166" s="4" t="inlineStr">
        <is>
          <t>87</t>
        </is>
      </c>
      <c r="E166" s="5" t="inlineStr">
        <is>
          <t>24.000,00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=HYPERLINK("https://leilaoonline.com.br/lote/detalhe/203231", "31887")</f>
      </c>
      <c r="B167" s="4" t="s">
        <f>=HYPERLINK("https://leilaoonline.com.br/lote/detalhe/203231", "CARRETA ABRIGO. (FAB. PRÓPRIA) - S/FR. - LOC. JATAÍ")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=HYPERLINK("https://leilaoonline.com.br/lote/detalhe/203564", "31888")</f>
      </c>
      <c r="B168" s="4" t="s">
        <f>=HYPERLINK("https://leilaoonline.com.br/lote/detalhe/203564", " 3 VALVULAS NT6; FR229507, FR229508, FR229509 / 1 MOTOR CAPAC. APROX 75CV FR193309 / 1 TRANSFORMADOR MOD.FRE CAPAC. 50KWA FR160021 / 1 TRANSFORMADOR PEQUENO / 1 TROCADOR DE CALOR PEQUENO / 1 BOMBA FISCHER VERDE COM VALVULA BORBOLETA / 1 PALLET COM APROX. 6 CAPACITORES DE BAIXA TENSÃO. - LOC. TARUMÃ")</f>
      </c>
      <c r="C168" s="4" t="inlineStr">
        <is>
          <t>Não vendido</t>
        </is>
      </c>
      <c r="D168" s="4" t="inlineStr">
        <is>
          <t>7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=HYPERLINK("https://leilaoonline.com.br/lote/detalhe/203570", "31889")</f>
      </c>
      <c r="B169" s="4" t="s">
        <f>=HYPERLINK("https://leilaoonline.com.br/lote/detalhe/203570", " PONTE ROLANTE CAPAC. 15 TON., FR253210 / 1 MOTOR ELETRICO FR078845 / 1 MOTOR ELETRICO FR078269 / REDUTOR FR078272. - LOC. PARAGUAÇU")</f>
      </c>
      <c r="C169" s="4" t="inlineStr">
        <is>
          <t>Vendido</t>
        </is>
      </c>
      <c r="D169" s="4" t="inlineStr">
        <is>
          <t>68</t>
        </is>
      </c>
      <c r="E169" s="5" t="inlineStr">
        <is>
          <t>39.500,00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=HYPERLINK("https://leilaoonline.com.br/lote/detalhe/203572", "31890")</f>
      </c>
      <c r="B170" s="4" t="s">
        <f>=HYPERLINK("https://leilaoonline.com.br/lote/detalhe/203572", " TANQUE DE FIBRA TECNIPLAS; ANO 2011. (CAPAC. 1200L) - FR185578.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=HYPERLINK("https://leilaoonline.com.br/lote/detalhe/203577", "31891")</f>
      </c>
      <c r="B171" s="4" t="s">
        <f>=HYPERLINK("https://leilaoonline.com.br/lote/detalhe/203577", " 1 TALHA 3F 24VCA NERM032SD-SD 3; 2TO 8M FABR. KING TA; FR200273 / 1 TALHA ELETRICA CAPAC. 3 TON. MOD. ER2032; FR200269. - LOC. IPAUSSU")</f>
      </c>
      <c r="C171" s="4" t="inlineStr">
        <is>
          <t>Não vendido</t>
        </is>
      </c>
      <c r="D171" s="4" t="inlineStr">
        <is>
          <t>32</t>
        </is>
      </c>
      <c r="E171" s="5" t="inlineStr">
        <is>
          <t>6.000,00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=HYPERLINK("https://leilaoonline.com.br/lote/detalhe/203576", "31892")</f>
      </c>
      <c r="B172" s="4" t="s">
        <f>=HYPERLINK("https://leilaoonline.com.br/lote/detalhe/203576", "APROX. 35 ESTATORES HELICOIDAIS. - S/FR. - LOC. IPAUSSU")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=HYPERLINK("https://leilaoonline.com.br/lote/detalhe/203761", "31893")</f>
      </c>
      <c r="B173" s="4" t="s">
        <f>=HYPERLINK("https://leilaoonline.com.br/lote/detalhe/203761", "(VEJA VÍDEO) TRATOR MASSEY FERGUSON MF 275 4X4, ANO 2003, FR240023 - LOC. IPAUSSU")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37.000,00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=HYPERLINK("https://leilaoonline.com.br/lote/detalhe/203573", "31894")</f>
      </c>
      <c r="B174" s="4" t="s">
        <f>=HYPERLINK("https://leilaoonline.com.br/lote/detalhe/203573", " CAMINHÃO SCANIA R113 6X4; ANO 1993/1993; BRANCO. - FR45013. (FALTANDO PEÇAS) - LOC. IPAUSSU (VENDA SOMENTE PARA COMPRADORES DO ESTADO DE SÃO PAULO)")</f>
      </c>
      <c r="C174" s="4" t="inlineStr">
        <is>
          <t>Não vendido</t>
        </is>
      </c>
      <c r="D174" s="4" t="inlineStr">
        <is>
          <t>26</t>
        </is>
      </c>
      <c r="E174" s="5" t="inlineStr">
        <is>
          <t>40.000,00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=HYPERLINK("https://leilaoonline.com.br/lote/detalhe/203569", "31895")</f>
      </c>
      <c r="B175" s="4" t="s">
        <f>=HYPERLINK("https://leilaoonline.com.br/lote/detalhe/203569", " CAMINHÃO SCANIA R113 E 6X4 360; ANO 1994/1994. - FR97004. (FALTANDO PEÇAS) - LOC. IPAUSSU")</f>
      </c>
      <c r="C175" s="4" t="inlineStr">
        <is>
          <t>Não vendido</t>
        </is>
      </c>
      <c r="D175" s="4" t="inlineStr">
        <is>
          <t>33</t>
        </is>
      </c>
      <c r="E175" s="5" t="inlineStr">
        <is>
          <t>47.000,00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=HYPERLINK("https://leilaoonline.com.br/lote/detalhe/203566", "31896")</f>
      </c>
      <c r="B176" s="4" t="s">
        <f>=HYPERLINK("https://leilaoonline.com.br/lote/detalhe/203566", " COLHEDORA JOHN DEERE 3522 2L; ANO 2012. - FR49576. (FALTANDO PEÇAS) - LOC. IPAUSSU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=HYPERLINK("https://leilaoonline.com.br/lote/detalhe/203565", "31897")</f>
      </c>
      <c r="B177" s="4" t="s">
        <f>=HYPERLINK("https://leilaoonline.com.br/lote/detalhe/203565", " DESENLEIRADOR PALHA CARDEROLI; ANO 2018. - FR48285. LOC IPAUSSU")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=HYPERLINK("https://leilaoonline.com.br/lote/detalhe/203575", "31898")</f>
      </c>
      <c r="B178" s="4" t="s">
        <f>=HYPERLINK("https://leilaoonline.com.br/lote/detalhe/203575", " SUBSOLADOR DE ARRASTO NARCHESAN; ANO 2018. - FR92939. LOC. IPAUSSU")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=HYPERLINK("https://leilaoonline.com.br/lote/detalhe/203579", "31899")</f>
      </c>
      <c r="B179" s="4" t="s">
        <f>=HYPERLINK("https://leilaoonline.com.br/lote/detalhe/203579", " ADUBADEIRA JM3520SH JUMIL; ANO 2012. - FR48119. - LOC. IPAUSSU")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=HYPERLINK("https://leilaoonline.com.br/lote/detalhe/203567", "31900")</f>
      </c>
      <c r="B180" s="4" t="s">
        <f>=HYPERLINK("https://leilaoonline.com.br/lote/detalhe/203567", " GRADE ARADORA; ANO 2012. - FR48154. - LOC. IPAUSSU")</f>
      </c>
      <c r="C180" s="4" t="inlineStr">
        <is>
          <t>Vendido</t>
        </is>
      </c>
      <c r="D180" s="4" t="inlineStr">
        <is>
          <t>45</t>
        </is>
      </c>
      <c r="E180" s="5" t="inlineStr">
        <is>
          <t>12.800,00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=HYPERLINK("https://leilaoonline.com.br/lote/detalhe/203553", "32020")</f>
      </c>
      <c r="B181" s="4" t="s">
        <f>=HYPERLINK("https://leilaoonline.com.br/lote/detalhe/203553", "APROX 200 PNEUS SUCATEADOS. (VENDA SEM AS RODAS) - VEJA ESPECIFICAÇÕES ABAIXO E DESCRITIVO DE ITENS. - LOC ZANIN")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=HYPERLINK("https://leilaoonline.com.br/lote/detalhe/203554", "32025")</f>
      </c>
      <c r="B182" s="4" t="s">
        <f>=HYPERLINK("https://leilaoonline.com.br/lote/detalhe/203554", "APROX. 150 TAMBORES METÁLICOS DE 200 LITROS. (VEJA ESPECIFICAÇÕES ABAIXO) - LOC. JATAÍ")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=HYPERLINK("https://leilaoonline.com.br/lote/detalhe/204177", "32029")</f>
      </c>
      <c r="B183" s="4" t="s">
        <f>=HYPERLINK("https://leilaoonline.com.br/lote/detalhe/204177", "TRATOR VALTRA BM 125; ANO 2008. - FR163422. - LOC. ARARAQUARA (IMAGENS MERAMENTE ILUSTRATIVAS)")</f>
      </c>
      <c r="C183" s="4" t="inlineStr">
        <is>
          <t>Não vendido</t>
        </is>
      </c>
      <c r="D183" s="4" t="inlineStr">
        <is>
          <t>21</t>
        </is>
      </c>
      <c r="E183" s="5" t="inlineStr">
        <is>
          <t>20.000,00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=HYPERLINK("https://leilaoonline.com.br/lote/detalhe/204178", "32030")</f>
      </c>
      <c r="B184" s="4" t="s">
        <f>=HYPERLINK("https://leilaoonline.com.br/lote/detalhe/204178", "TRATOR VALTRA BM 125; ANO 2008. - FR163428. - LOC. ARARAQUARA (IMAGENS MERAMENTE ILUSTRATIVAS)")</f>
      </c>
      <c r="C184" s="4" t="inlineStr">
        <is>
          <t>Não vendido</t>
        </is>
      </c>
      <c r="D184" s="4" t="inlineStr">
        <is>
          <t>21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=HYPERLINK("https://leilaoonline.com.br/lote/detalhe/204192", "32031")</f>
      </c>
      <c r="B185" s="4" t="s">
        <f>=HYPERLINK("https://leilaoonline.com.br/lote/detalhe/204192", " DOLLY USICAMP; ANO 2017. - FR4455180. - LOC. CAARAPÓ")</f>
      </c>
      <c r="C185" s="4" t="inlineStr">
        <is>
          <t>Não vendido</t>
        </is>
      </c>
      <c r="D185" s="4" t="inlineStr">
        <is>
          <t>16</t>
        </is>
      </c>
      <c r="E185" s="5" t="inlineStr">
        <is>
          <t>12.500,00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=HYPERLINK("https://leilaoonline.com.br/lote/detalhe/204194", "32032")</f>
      </c>
      <c r="B186" s="4" t="s">
        <f>=HYPERLINK("https://leilaoonline.com.br/lote/detalhe/204194", "REBOQUE RANDON SP RQ CA; ANO 2010/2010; AZUL. - FR96751. - LOC. CAARAPÓ")</f>
      </c>
      <c r="C186" s="4" t="inlineStr">
        <is>
          <t>Não vendido</t>
        </is>
      </c>
      <c r="D186" s="4" t="inlineStr">
        <is>
          <t>9</t>
        </is>
      </c>
      <c r="E186" s="5" t="inlineStr">
        <is>
          <t>28.000,00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=HYPERLINK("https://leilaoonline.com.br/lote/detalhe/204195", "32033")</f>
      </c>
      <c r="B187" s="4" t="s">
        <f>=HYPERLINK("https://leilaoonline.com.br/lote/detalhe/204195", "SEMI REBOQUE USICAMP SRCP E2 10000; ANO 2017/2017; AMARELO. - FR4455163. - LOC. CAARAPÓ")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26.000,00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=HYPERLINK("https://leilaoonline.com.br/lote/detalhe/204196", "32034")</f>
      </c>
      <c r="B188" s="4" t="s">
        <f>=HYPERLINK("https://leilaoonline.com.br/lote/detalhe/204196", " REBOQUE USICAMP RCI E2E21180; ANO 2012/2012; AMARELO. - FR4455073 - LOC. CAARAPÓ")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20.000,00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=HYPERLINK("https://leilaoonline.com.br/lote/detalhe/204191", "32035")</f>
      </c>
      <c r="B189" s="4" t="s">
        <f>=HYPERLINK("https://leilaoonline.com.br/lote/detalhe/204191", " SEMI REBOQUE RANDON SRCA CA; ANO 2008/2008; AMARELO. - FR4451164. - LOC. CAARAPÓ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=HYPERLINK("https://leilaoonline.com.br/lote/detalhe/204193", "32036")</f>
      </c>
      <c r="B190" s="4" t="s">
        <f>=HYPERLINK("https://leilaoonline.com.br/lote/detalhe/204193", "SEMI REBOQUE USICAMP SRCP E2 10000; ANO 2015/2015; AMARELO. - FR4455099. - LOC. CAARAPÓ")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=HYPERLINK("https://leilaoonline.com.br/lote/detalhe/205283", "32037")</f>
      </c>
      <c r="B191" s="4" t="s">
        <f>=HYPERLINK("https://leilaoonline.com.br/lote/detalhe/205283", "REBOQUE RANDON SP RQ CA; ANO 2012/2012; AZUL. - FR10901. - LOC. CAARAPÓ")</f>
      </c>
      <c r="C191" s="4" t="inlineStr">
        <is>
          <t>Não vendido</t>
        </is>
      </c>
      <c r="D191" s="4" t="inlineStr">
        <is>
          <t>2</t>
        </is>
      </c>
      <c r="E191" s="5" t="inlineStr">
        <is>
          <t>26.000,00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=HYPERLINK("https://leilaoonline.com.br/lote/detalhe/205284", "32038")</f>
      </c>
      <c r="B192" s="4" t="s">
        <f>=HYPERLINK("https://leilaoonline.com.br/lote/detalhe/205284", "SEMI REBOQUE USICAMP SRCP E2 10000; ANO 2012/2012; AMARELO. - FR4455058. - LOC. CAARAPÓ")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=HYPERLINK("https://leilaoonline.com.br/lote/detalhe/203568", "32600")</f>
      </c>
      <c r="B193" s="4" t="s">
        <f>=HYPERLINK("https://leilaoonline.com.br/lote/detalhe/203568", " GRADE INTERMEDIARIA BALDAN; ANO 2012. - FR48164. - LOC. IPAUSSU")</f>
      </c>
      <c r="C193" s="4" t="inlineStr">
        <is>
          <t>Vendido</t>
        </is>
      </c>
      <c r="D193" s="4" t="inlineStr">
        <is>
          <t>37</t>
        </is>
      </c>
      <c r="E193" s="5" t="inlineStr">
        <is>
          <t>10.150,00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=HYPERLINK("https://leilaoonline.com.br/lote/detalhe/203571", "32601")</f>
      </c>
      <c r="B194" s="4" t="s">
        <f>=HYPERLINK("https://leilaoonline.com.br/lote/detalhe/203571", " DESENLEIRADOR DE PALHA CARDEROLI; ANO 2018. - FR92934. - LOC. IPAUSSU")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=HYPERLINK("https://leilaoonline.com.br/lote/detalhe/203578", "32602")</f>
      </c>
      <c r="B195" s="4" t="s">
        <f>=HYPERLINK("https://leilaoonline.com.br/lote/detalhe/203578", " DESENLEIRADOR DE PALHA CARDEROLI; ANO 2018. - FR48284.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=HYPERLINK("https://leilaoonline.com.br/lote/detalhe/203580", "32603")</f>
      </c>
      <c r="B196" s="4" t="s">
        <f>=HYPERLINK("https://leilaoonline.com.br/lote/detalhe/203580", " DESENLEIRADOR DE PALHA CARDEROLI; ANO 2018. - FR48283. - LOC. IPAUSSU")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=HYPERLINK("https://leilaoonline.com.br/lote/detalhe/203581", "32604")</f>
      </c>
      <c r="B197" s="4" t="s">
        <f>=HYPERLINK("https://leilaoonline.com.br/lote/detalhe/203581", " ENXADA ROTATIVA HOWARD; ANO 2014. - FR48159.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=HYPERLINK("https://leilaoonline.com.br/lote/detalhe/203574", "32605")</f>
      </c>
      <c r="B198" s="4" t="s">
        <f>=HYPERLINK("https://leilaoonline.com.br/lote/detalhe/203574", "SEMI-REBOQUE FNV - FRUEHAUF RCR; ANO 1993/1993; AZUL. - FR96040 - LOC. IPAUSSU")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9.500,00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=HYPERLINK("https://leilaoonline.com.br/lote/detalhe/203378", "32701")</f>
      </c>
      <c r="B199" s="4" t="s">
        <f>=HYPERLINK("https://leilaoonline.com.br/lote/detalhe/203378", "CAMINHÃO VOLKSWAGEN 26.220 EURO3 WORKER; ANO 2008/2009, BRANCA (CARROCERIA ABAS F. BAZUCA; IMPLEMENTO MUNCK.) - FR10600; FR92049; FR92090. - LOC. BOM RETIRO ")</f>
      </c>
      <c r="C199" s="4" t="inlineStr">
        <is>
          <t>Vendido</t>
        </is>
      </c>
      <c r="D199" s="4" t="inlineStr">
        <is>
          <t>83</t>
        </is>
      </c>
      <c r="E199" s="5" t="inlineStr">
        <is>
          <t>134.000,00</t>
        </is>
      </c>
      <c r="F199" s="4" t="inlineStr">
        <is>
          <t>2000.00</t>
        </is>
      </c>
    </row>
    <row collapsed="false" customFormat="false" customHeight="false" hidden="false" ht="12.1" outlineLevel="0" r="200">
      <c r="A200" s="5" t="s">
        <f>=HYPERLINK("https://leilaoonline.com.br/lote/detalhe/203395", "32702")</f>
      </c>
      <c r="B200" s="4" t="s">
        <f>=HYPERLINK("https://leilaoonline.com.br/lote/detalhe/203395", "CAMINHÃO VOLKSWAGEM 26.220 EURO3 WORKER; ANO 2010/2010, BRANCA  (CAÇAMBA BASCULANTE) - FR37870; FR52496. - LOC. BOM RETIRO ")</f>
      </c>
      <c r="C200" s="4" t="inlineStr">
        <is>
          <t>Não vendido</t>
        </is>
      </c>
      <c r="D200" s="4" t="inlineStr">
        <is>
          <t>65</t>
        </is>
      </c>
      <c r="E200" s="5" t="inlineStr">
        <is>
          <t>134.000,00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=HYPERLINK("https://leilaoonline.com.br/lote/detalhe/203386", "32706")</f>
      </c>
      <c r="B201" s="4" t="s">
        <f>=HYPERLINK("https://leilaoonline.com.br/lote/detalhe/203386", "REBOQUE RODOVIARIA RQ CI PR; ANO 1993/1993; AZUL. -  FR84997/ FR91140. - LOC. BOM RETIRO ")</f>
      </c>
      <c r="C201" s="4" t="inlineStr">
        <is>
          <t>Não vendido</t>
        </is>
      </c>
      <c r="D201" s="4" t="inlineStr">
        <is>
          <t>9</t>
        </is>
      </c>
      <c r="E201" s="5" t="inlineStr">
        <is>
          <t>18.000,00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=HYPERLINK("https://leilaoonline.com.br/lote/detalhe/203390", "32707")</f>
      </c>
      <c r="B202" s="4" t="s">
        <f>=HYPERLINK("https://leilaoonline.com.br/lote/detalhe/203390", " PLANTADORA TMA; ANO 2014. - FR68054. - LOC. BOM RETIRO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=HYPERLINK("https://leilaoonline.com.br/lote/detalhe/203396", "32708")</f>
      </c>
      <c r="B203" s="4" t="s">
        <f>=HYPERLINK("https://leilaoonline.com.br/lote/detalhe/203396", "CHEVROLET VERANEIO (AMBULÂNCIA) ANO 1993/1993; BRANCA. - FR118695. - LOC. BOM RETIRO (VENDA SOMENTE PARA COMPRADORES DO ESTADO DE SÃO PAULO)")</f>
      </c>
      <c r="C203" s="4" t="inlineStr">
        <is>
          <t>Vendido</t>
        </is>
      </c>
      <c r="D203" s="4" t="inlineStr">
        <is>
          <t>15</t>
        </is>
      </c>
      <c r="E203" s="5" t="inlineStr">
        <is>
          <t>12.000,00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=HYPERLINK("https://leilaoonline.com.br/lote/detalhe/203388", "32709")</f>
      </c>
      <c r="B204" s="4" t="s">
        <f>=HYPERLINK("https://leilaoonline.com.br/lote/detalhe/203388", "CAMINHÃO VOLVO N10 TURBO II; ANO 1988/1988, BRANCA -  FR52757. - LOC. BOM RETIRO ")</f>
      </c>
      <c r="C204" s="4" t="inlineStr">
        <is>
          <t>Vendido</t>
        </is>
      </c>
      <c r="D204" s="4" t="inlineStr">
        <is>
          <t>10</t>
        </is>
      </c>
      <c r="E204" s="5" t="inlineStr">
        <is>
          <t>24.000,00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=HYPERLINK("https://leilaoonline.com.br/lote/detalhe/203500", "32710")</f>
      </c>
      <c r="B205" s="4" t="s">
        <f>=HYPERLINK("https://leilaoonline.com.br/lote/detalhe/203500", " CARROCERIA TRANSBORDO ATA12000SC; ANO 2010. - FR57588. - LOC. BOM RETIRO ")</f>
      </c>
      <c r="C205" s="4" t="inlineStr">
        <is>
          <t>Vendido</t>
        </is>
      </c>
      <c r="D205" s="4" t="inlineStr">
        <is>
          <t>19</t>
        </is>
      </c>
      <c r="E205" s="5" t="inlineStr">
        <is>
          <t>14.000,00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=HYPERLINK("https://leilaoonline.com.br/lote/detalhe/203499", "32711")</f>
      </c>
      <c r="B206" s="4" t="s">
        <f>=HYPERLINK("https://leilaoonline.com.br/lote/detalhe/203499", " CARROCERIA TRANSBORDO SANTA IZABEL; ANO 2010. - FR112818. - LOC. BOM RETIRO ")</f>
      </c>
      <c r="C206" s="4" t="inlineStr">
        <is>
          <t>Vendido</t>
        </is>
      </c>
      <c r="D206" s="4" t="inlineStr">
        <is>
          <t>18</t>
        </is>
      </c>
      <c r="E206" s="5" t="inlineStr">
        <is>
          <t>13.500,00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=HYPERLINK("https://leilaoonline.com.br/lote/detalhe/203537", "32712")</f>
      </c>
      <c r="B207" s="4" t="s">
        <f>=HYPERLINK("https://leilaoonline.com.br/lote/detalhe/203537", " CARROCERIA TRANSBORDO ATA12000SC; ANO 2014. - FR67359. - LOC. BOM RETIRO")</f>
      </c>
      <c r="C207" s="4" t="inlineStr">
        <is>
          <t>Não vendido</t>
        </is>
      </c>
      <c r="D207" s="4" t="inlineStr">
        <is>
          <t>23</t>
        </is>
      </c>
      <c r="E207" s="5" t="inlineStr">
        <is>
          <t>16.000,00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=HYPERLINK("https://leilaoonline.com.br/lote/detalhe/203538", "32713")</f>
      </c>
      <c r="B208" s="4" t="s">
        <f>=HYPERLINK("https://leilaoonline.com.br/lote/detalhe/203538", "REBOQUE RODOVIÁRIA; ANO 1983/1983; AZUL. - FR66139. - LOC. BOM RETIRO")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=HYPERLINK("https://leilaoonline.com.br/lote/detalhe/203376", "32714")</f>
      </c>
      <c r="B209" s="4" t="s">
        <f>=HYPERLINK("https://leilaoonline.com.br/lote/detalhe/203376", "CAMINHÃO MERCEDES BENZ L 1113; ANO 1981/1981, BRANCA  (CARGA SECA) - S/FR. - LOC. BOM RETIRO ")</f>
      </c>
      <c r="C209" s="4" t="inlineStr">
        <is>
          <t>Vendido</t>
        </is>
      </c>
      <c r="D209" s="4" t="inlineStr">
        <is>
          <t>11</t>
        </is>
      </c>
      <c r="E209" s="5" t="inlineStr">
        <is>
          <t>25.000,00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=HYPERLINK("https://leilaoonline.com.br/lote/detalhe/203535", "32715")</f>
      </c>
      <c r="B210" s="4" t="s">
        <f>=HYPERLINK("https://leilaoonline.com.br/lote/detalhe/203535", "6 BOMBAS DE DIVERSOS TAMANHOS E MODELOS. -  FR266593/ FR246494/ FR69244/ FR66180. - LOC. RAFARD")</f>
      </c>
      <c r="C210" s="4" t="inlineStr">
        <is>
          <t>Não vendido</t>
        </is>
      </c>
      <c r="D210" s="4" t="inlineStr">
        <is>
          <t>15</t>
        </is>
      </c>
      <c r="E210" s="5" t="inlineStr">
        <is>
          <t>2.600,00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=HYPERLINK("https://leilaoonline.com.br/lote/detalhe/203543", "32716")</f>
      </c>
      <c r="B211" s="4" t="s">
        <f>=HYPERLINK("https://leilaoonline.com.br/lote/detalhe/203543", " VÁVULA DE PRESSÃO DE CALDEIRA 14". - S/FR. - LOC. RAFARD")</f>
      </c>
      <c r="C211" s="4" t="inlineStr">
        <is>
          <t>Não vendido</t>
        </is>
      </c>
      <c r="D211" s="4" t="inlineStr">
        <is>
          <t>9</t>
        </is>
      </c>
      <c r="E211" s="5" t="inlineStr">
        <is>
          <t>1.400,00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=HYPERLINK("https://leilaoonline.com.br/lote/detalhe/203536", "32717")</f>
      </c>
      <c r="B212" s="4" t="s">
        <f>=HYPERLINK("https://leilaoonline.com.br/lote/detalhe/203536", " 17 VALVULAS DIVERSOS MODELOS E TAMANHOS. - S/FR. - LOC. RAFARD")</f>
      </c>
      <c r="C212" s="4" t="inlineStr">
        <is>
          <t>Não vendido</t>
        </is>
      </c>
      <c r="D212" s="4" t="inlineStr">
        <is>
          <t>30</t>
        </is>
      </c>
      <c r="E212" s="5" t="inlineStr">
        <is>
          <t>5.950,00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=HYPERLINK("https://leilaoonline.com.br/lote/detalhe/203539", "32718")</f>
      </c>
      <c r="B213" s="4" t="s">
        <f>=HYPERLINK("https://leilaoonline.com.br/lote/detalhe/203539", " 48 VALVULAS 150-3/4. - S/FR. - LOC. RAFARD")</f>
      </c>
      <c r="C213" s="4" t="inlineStr">
        <is>
          <t>Não vendido</t>
        </is>
      </c>
      <c r="D213" s="4" t="inlineStr">
        <is>
          <t>15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=HYPERLINK("https://leilaoonline.com.br/lote/detalhe/203525", "32719")</f>
      </c>
      <c r="B214" s="4" t="s">
        <f>=HYPERLINK("https://leilaoonline.com.br/lote/detalhe/203525", " REDUTOR. - 66139. - LOC. RAFARD")</f>
      </c>
      <c r="C214" s="4" t="inlineStr">
        <is>
          <t>Não vendido</t>
        </is>
      </c>
      <c r="D214" s="4" t="inlineStr">
        <is>
          <t>3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=HYPERLINK("https://leilaoonline.com.br/lote/detalhe/203552", "32720")</f>
      </c>
      <c r="B215" s="4" t="s">
        <f>=HYPERLINK("https://leilaoonline.com.br/lote/detalhe/203552", " REDUTOR MAUSA. - FR66506. - LOC. RAFARD")</f>
      </c>
      <c r="C215" s="4" t="inlineStr">
        <is>
          <t>Não vendido</t>
        </is>
      </c>
      <c r="D215" s="4" t="inlineStr">
        <is>
          <t>9</t>
        </is>
      </c>
      <c r="E215" s="5" t="inlineStr">
        <is>
          <t>2.200,00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=HYPERLINK("https://leilaoonline.com.br/lote/detalhe/203545", "32721")</f>
      </c>
      <c r="B216" s="4" t="s">
        <f>=HYPERLINK("https://leilaoonline.com.br/lote/detalhe/203545", " REDUTOR MAUSA. - FR66503. - LOC. RAFARD")</f>
      </c>
      <c r="C216" s="4" t="inlineStr">
        <is>
          <t>Não vendido</t>
        </is>
      </c>
      <c r="D216" s="4" t="inlineStr">
        <is>
          <t>10</t>
        </is>
      </c>
      <c r="E216" s="5" t="inlineStr">
        <is>
          <t>2.400,00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=HYPERLINK("https://leilaoonline.com.br/lote/detalhe/203548", "32722")</f>
      </c>
      <c r="B217" s="4" t="s">
        <f>=HYPERLINK("https://leilaoonline.com.br/lote/detalhe/203548", " REDUTOR CESTARI. - FR246496. - LOC. RAFARD")</f>
      </c>
      <c r="C217" s="4" t="inlineStr">
        <is>
          <t>Não vendido</t>
        </is>
      </c>
      <c r="D217" s="4" t="inlineStr">
        <is>
          <t>15</t>
        </is>
      </c>
      <c r="E217" s="5" t="inlineStr">
        <is>
          <t>3.400,00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=HYPERLINK("https://leilaoonline.com.br/lote/detalhe/203546", "32723")</f>
      </c>
      <c r="B218" s="4" t="s">
        <f>=HYPERLINK("https://leilaoonline.com.br/lote/detalhe/203546", " REDUTOR CESTARI. - FR66391/FR246499. - LOC. RAFARD")</f>
      </c>
      <c r="C218" s="4" t="inlineStr">
        <is>
          <t>Não vendido</t>
        </is>
      </c>
      <c r="D218" s="4" t="inlineStr">
        <is>
          <t>16</t>
        </is>
      </c>
      <c r="E218" s="5" t="inlineStr">
        <is>
          <t>3.500,00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=HYPERLINK("https://leilaoonline.com.br/lote/detalhe/203542", "32724")</f>
      </c>
      <c r="B219" s="4" t="s">
        <f>=HYPERLINK("https://leilaoonline.com.br/lote/detalhe/203542", " REDUTOR CESTARI. - FR66396. - LOC. RAFARD")</f>
      </c>
      <c r="C219" s="4" t="inlineStr">
        <is>
          <t>Não vendido</t>
        </is>
      </c>
      <c r="D219" s="4" t="inlineStr">
        <is>
          <t>8</t>
        </is>
      </c>
      <c r="E219" s="5" t="inlineStr">
        <is>
          <t>2.200,00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=HYPERLINK("https://leilaoonline.com.br/lote/detalhe/203551", "32725")</f>
      </c>
      <c r="B220" s="4" t="s">
        <f>=HYPERLINK("https://leilaoonline.com.br/lote/detalhe/203551", " 2 BOMBAS. - FR246415/ FR211044. - LOC. RAFARD")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=HYPERLINK("https://leilaoonline.com.br/lote/detalhe/203550", "32726")</f>
      </c>
      <c r="B221" s="4" t="s">
        <f>=HYPERLINK("https://leilaoonline.com.br/lote/detalhe/203550", " 4 PAINEIS ELETRICOS. - FR211483. - LOC. RAFARD")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=HYPERLINK("https://leilaoonline.com.br/lote/detalhe/203540", "32727")</f>
      </c>
      <c r="B222" s="4" t="s">
        <f>=HYPERLINK("https://leilaoonline.com.br/lote/detalhe/203540", "TRANSFORMADOR TORRAN UNIÃO. - FR266370. - LOC. RAFARD")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=HYPERLINK("https://leilaoonline.com.br/lote/detalhe/203518", "32728")</f>
      </c>
      <c r="B223" s="4" t="s">
        <f>=HYPERLINK("https://leilaoonline.com.br/lote/detalhe/203518", " REDUTOR E TURBINA. - FR69669. - LOC. RAFARD")</f>
      </c>
      <c r="C223" s="4" t="inlineStr">
        <is>
          <t>Não vendido</t>
        </is>
      </c>
      <c r="D223" s="4" t="inlineStr">
        <is>
          <t>27</t>
        </is>
      </c>
      <c r="E223" s="5" t="inlineStr">
        <is>
          <t>5.500,00</t>
        </is>
      </c>
      <c r="F2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2026-07-13T08:02:09.00Z</dcterms:created>
  <dc:creator>Tellks Tecnologia</dc:creator>
  <cp:revision>0</cp:revision>
</cp:coreProperties>
</file>