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54 CAMINHÕES • 3 PRANCHAS • 5 SR 12,50M • CAT 416B • CAT 966 • TRATORES - IMPLEMENTOS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12/01/2018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=HYPERLINK("https://leilaoonline.com.br/lote/detalhe/13272", "591")</f>
      </c>
      <c r="B11" s="4" t="s">
        <f>=HYPERLINK("https://leilaoonline.com.br/lote/detalhe/13272", " SECADOR DE AÇUCAR ROTATIVO  PIRATININGA, S/FR, UND IPAUSSU")</f>
      </c>
      <c r="C11" s="4" t="inlineStr">
        <is>
          <t>Vendido</t>
        </is>
      </c>
      <c r="D11" s="4" t="inlineStr">
        <is>
          <t>4</t>
        </is>
      </c>
      <c r="E11" s="5" t="inlineStr">
        <is>
          <t>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=HYPERLINK("https://leilaoonline.com.br/lote/detalhe/13271", "1342")</f>
      </c>
      <c r="B12" s="4" t="s">
        <f>=HYPERLINK("https://leilaoonline.com.br/lote/detalhe/13271", " CAMINHÃO VW 790S GUINCHO 1.0 T, FR92096/96312, ANO 1987, PLACA BWT3330, UND ZANIN")</f>
      </c>
      <c r="C12" s="4" t="inlineStr">
        <is>
          <t>Vendido</t>
        </is>
      </c>
      <c r="D12" s="4" t="inlineStr">
        <is>
          <t>49</t>
        </is>
      </c>
      <c r="E12" s="5" t="inlineStr">
        <is>
          <t>25.000,00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=HYPERLINK("https://leilaoonline.com.br/lote/detalhe/13320", "1344")</f>
      </c>
      <c r="B13" s="4" t="s">
        <f>=HYPERLINK("https://leilaoonline.com.br/lote/detalhe/13320", " CARRETA DE ABRIGO FABR. PRÓPRIA, FR361999, UND ZANIN")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3.250,00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=HYPERLINK("https://leilaoonline.com.br/lote/detalhe/13274", "3210")</f>
      </c>
      <c r="B14" s="4" t="s">
        <f>=HYPERLINK("https://leilaoonline.com.br/lote/detalhe/13274", " DOLLY USICAMP, ANO 2008, FR56917, SEM DOCUMENTO, UND BARRA")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3.850,00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=HYPERLINK("https://leilaoonline.com.br/lote/detalhe/13319", "3224")</f>
      </c>
      <c r="B15" s="4" t="s">
        <f>=HYPERLINK("https://leilaoonline.com.br/lote/detalhe/13319", " 4 VIRABREQUIM DE COLHEDORA SEM USO, JOHN DEERE 8 LTS, S/FR, UND BARRA")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=HYPERLINK("https://leilaoonline.com.br/lote/detalhe/13270", "3231")</f>
      </c>
      <c r="B16" s="4" t="s">
        <f>=HYPERLINK("https://leilaoonline.com.br/lote/detalhe/13270", " 30 EXTINTORES DIVERSOS MOD/TAMANHO, S/FR, UND BARRA")</f>
      </c>
      <c r="C16" s="4" t="inlineStr">
        <is>
          <t>Vendido</t>
        </is>
      </c>
      <c r="D16" s="4" t="inlineStr">
        <is>
          <t>2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=HYPERLINK("https://leilaoonline.com.br/lote/detalhe/13336", "3249")</f>
      </c>
      <c r="B17" s="4" t="s">
        <f>=HYPERLINK("https://leilaoonline.com.br/lote/detalhe/13336", "CARROCERIA COMBOIO, ANO 2010, FR98570, UND BARRA")</f>
      </c>
      <c r="C17" s="4" t="inlineStr">
        <is>
          <t>Vendido</t>
        </is>
      </c>
      <c r="D17" s="4" t="inlineStr">
        <is>
          <t>22</t>
        </is>
      </c>
      <c r="E17" s="5" t="inlineStr">
        <is>
          <t>8.250,00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=HYPERLINK("https://leilaoonline.com.br/lote/detalhe/13269", "3262")</f>
      </c>
      <c r="B18" s="4" t="s">
        <f>=HYPERLINK("https://leilaoonline.com.br/lote/detalhe/13269", " IMPLEMENTO PREP SOLO MAFES PENTA, FR134052, UND BARRA")</f>
      </c>
      <c r="C18" s="4" t="inlineStr">
        <is>
          <t>Não vendido</t>
        </is>
      </c>
      <c r="D18" s="4" t="inlineStr">
        <is>
          <t>49</t>
        </is>
      </c>
      <c r="E18" s="5" t="inlineStr">
        <is>
          <t>5.050,00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=HYPERLINK("https://leilaoonline.com.br/lote/detalhe/13243", "3296")</f>
      </c>
      <c r="B19" s="4" t="s">
        <f>=HYPERLINK("https://leilaoonline.com.br/lote/detalhe/13243", "GRADE ARADORA  COM 16 DISCOS 71CM ESPAÇO 45CM, FR103103, ANO 1992, UND BARRA")</f>
      </c>
      <c r="C19" s="4" t="inlineStr">
        <is>
          <t>Vendido</t>
        </is>
      </c>
      <c r="D19" s="4" t="inlineStr">
        <is>
          <t>53</t>
        </is>
      </c>
      <c r="E19" s="5" t="inlineStr">
        <is>
          <t>9.000,00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=HYPERLINK("https://leilaoonline.com.br/lote/detalhe/13123", "3300")</f>
      </c>
      <c r="B20" s="4" t="s">
        <f>=HYPERLINK("https://leilaoonline.com.br/lote/detalhe/13123", " CAMINHÃO VW/26.220 COMBOIO, ANO 2008, PLACA EAM8426, FR40202, UND BARRA")</f>
      </c>
      <c r="C20" s="4" t="inlineStr">
        <is>
          <t>Vendido</t>
        </is>
      </c>
      <c r="D20" s="4" t="inlineStr">
        <is>
          <t>68</t>
        </is>
      </c>
      <c r="E20" s="5" t="inlineStr">
        <is>
          <t>60.000,00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=HYPERLINK("https://leilaoonline.com.br/lote/detalhe/13121", "3301")</f>
      </c>
      <c r="B21" s="4" t="s">
        <f>=HYPERLINK("https://leilaoonline.com.br/lote/detalhe/13121", " CAMINHÃO VW/15.180 EURO3 WORKER COMBOIO, ANO 2008, PLACA COU5712, FR88201, UND BARRA")</f>
      </c>
      <c r="C21" s="4" t="inlineStr">
        <is>
          <t>Vendido</t>
        </is>
      </c>
      <c r="D21" s="4" t="inlineStr">
        <is>
          <t>41</t>
        </is>
      </c>
      <c r="E21" s="5" t="inlineStr">
        <is>
          <t>43.500,00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=HYPERLINK("https://leilaoonline.com.br/lote/detalhe/13117", "3304")</f>
      </c>
      <c r="B22" s="4" t="s">
        <f>=HYPERLINK("https://leilaoonline.com.br/lote/detalhe/13117", " CAMINHÃO VW 24-220 - (VENDA SEM TANQUE), ANO/MOD 1992/1993, PLACA BWT3168, FR96428, UND BARRA")</f>
      </c>
      <c r="C22" s="4" t="inlineStr">
        <is>
          <t>Vendido</t>
        </is>
      </c>
      <c r="D22" s="4" t="inlineStr">
        <is>
          <t>22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=HYPERLINK("https://leilaoonline.com.br/lote/detalhe/13112", "3306")</f>
      </c>
      <c r="B23" s="4" t="s">
        <f>=HYPERLINK("https://leilaoonline.com.br/lote/detalhe/13112", " CAMINHÃO VW/24.220 6X4, ANO/MOD 1991/1992, (VENDA SEM O TANQUE), PLACA BWJ4048, FR96408, UND BARRA")</f>
      </c>
      <c r="C23" s="4" t="inlineStr">
        <is>
          <t>Vendido</t>
        </is>
      </c>
      <c r="D23" s="4" t="inlineStr">
        <is>
          <t>22</t>
        </is>
      </c>
      <c r="E23" s="5" t="inlineStr">
        <is>
          <t>25.500,00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=HYPERLINK("https://leilaoonline.com.br/lote/detalhe/13110", "3308")</f>
      </c>
      <c r="B24" s="4" t="s">
        <f>=HYPERLINK("https://leilaoonline.com.br/lote/detalhe/13110", " CAMINHONETE GM/S10 RODEIO 2.8 D 4X4 CABINE DUPLA DIESEL, ANO 2011, PLACA ETF2613, FR58192, UND BARRA")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32.000,00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=HYPERLINK("https://leilaoonline.com.br/lote/detalhe/13316", "3309")</f>
      </c>
      <c r="B25" s="4" t="s">
        <f>=HYPERLINK("https://leilaoonline.com.br/lote/detalhe/13316", "CAMINHÃO VW/26.220 EURO3 WORKER, ANO 2010, PLACA EAJ9311, FR96613/98527, UND BARRA")</f>
      </c>
      <c r="C25" s="4" t="inlineStr">
        <is>
          <t>Vendido</t>
        </is>
      </c>
      <c r="D25" s="4" t="inlineStr">
        <is>
          <t>46</t>
        </is>
      </c>
      <c r="E25" s="5" t="inlineStr">
        <is>
          <t>42.500,00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=HYPERLINK("https://leilaoonline.com.br/lote/detalhe/13119", "3312")</f>
      </c>
      <c r="B26" s="4" t="s">
        <f>=HYPERLINK("https://leilaoonline.com.br/lote/detalhe/13119", " CAMINHÃO  VW/26.220 EURO3 WORKER TANQUE (NOVO), ANO 2010, PLACA EAJ9364, FR96630/98535, UND BARRA")</f>
      </c>
      <c r="C26" s="4" t="inlineStr">
        <is>
          <t>Vendido</t>
        </is>
      </c>
      <c r="D26" s="4" t="inlineStr">
        <is>
          <t>67</t>
        </is>
      </c>
      <c r="E26" s="5" t="inlineStr">
        <is>
          <t>53.000,00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=HYPERLINK("https://leilaoonline.com.br/lote/detalhe/13116", "3313")</f>
      </c>
      <c r="B27" s="4" t="s">
        <f>=HYPERLINK("https://leilaoonline.com.br/lote/detalhe/13116", " CAMINHÃO IVECO/EUROCARGO 260E25N, ANO/MOD 2010/2011, PLACA HJF6376, FR96681/98647, UND BARRA")</f>
      </c>
      <c r="C27" s="4" t="inlineStr">
        <is>
          <t>Não vendido</t>
        </is>
      </c>
      <c r="D27" s="4" t="inlineStr">
        <is>
          <t>39</t>
        </is>
      </c>
      <c r="E27" s="5" t="inlineStr">
        <is>
          <t>38.500,00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=HYPERLINK("https://leilaoonline.com.br/lote/detalhe/13109", "3315")</f>
      </c>
      <c r="B28" s="4" t="s">
        <f>=HYPERLINK("https://leilaoonline.com.br/lote/detalhe/13109", " COMPRESSOR  AR SULLAIR 16100,BAR2-254574-0, UND PARAISO")</f>
      </c>
      <c r="C28" s="4" t="inlineStr">
        <is>
          <t>Vendido</t>
        </is>
      </c>
      <c r="D28" s="4" t="inlineStr">
        <is>
          <t>23</t>
        </is>
      </c>
      <c r="E28" s="5" t="inlineStr">
        <is>
          <t>2.400,00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=HYPERLINK("https://leilaoonline.com.br/lote/detalhe/13111", "3316")</f>
      </c>
      <c r="B29" s="4" t="s">
        <f>=HYPERLINK("https://leilaoonline.com.br/lote/detalhe/13111", "2 MANCAIS DAS VOLANDEIRAS DEDINI, DIÂMETRO DO FURO 432MM CASQUILHO DE BRONZE, S/FR, UND PARAÍSO")</f>
      </c>
      <c r="C29" s="4" t="inlineStr">
        <is>
          <t>Vendido</t>
        </is>
      </c>
      <c r="D29" s="4" t="inlineStr">
        <is>
          <t>24</t>
        </is>
      </c>
      <c r="E29" s="5" t="inlineStr">
        <is>
          <t>4.000,00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=HYPERLINK("https://leilaoonline.com.br/lote/detalhe/13105", "3317")</f>
      </c>
      <c r="B30" s="4" t="s">
        <f>=HYPERLINK("https://leilaoonline.com.br/lote/detalhe/13105", "4 MANCAIS DAS ENGRENAGEM  INTERMEDIARIAS BI HELICOIDAL  DEDINI  COM SEMI CASQUILHO, S/FR, UND PARAÍSO")</f>
      </c>
      <c r="C30" s="4" t="inlineStr">
        <is>
          <t>Não vendido</t>
        </is>
      </c>
      <c r="D30" s="4" t="inlineStr">
        <is>
          <t>41</t>
        </is>
      </c>
      <c r="E30" s="5" t="inlineStr">
        <is>
          <t>6.550,00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=HYPERLINK("https://leilaoonline.com.br/lote/detalhe/13107", "3318")</f>
      </c>
      <c r="B31" s="4" t="s">
        <f>=HYPERLINK("https://leilaoonline.com.br/lote/detalhe/13107", "6 MANCAIS DOS EIXOS, PINHÕES BI HELICOIDAL , COM MANCAL PATENTE, S/FR, UND PARAÍSO")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4.600,00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=HYPERLINK("https://leilaoonline.com.br/lote/detalhe/13113", "3319")</f>
      </c>
      <c r="B32" s="4" t="s">
        <f>=HYPERLINK("https://leilaoonline.com.br/lote/detalhe/13113", "2 CABECEIRA DE FECHAMENTO DAS BASES DA VOLANDEIRA, S/FR, UND PARAÍSO")</f>
      </c>
      <c r="C32" s="4" t="inlineStr">
        <is>
          <t>Vendido</t>
        </is>
      </c>
      <c r="D32" s="4" t="inlineStr">
        <is>
          <t>10</t>
        </is>
      </c>
      <c r="E32" s="5" t="inlineStr">
        <is>
          <t>1.900,00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=HYPERLINK("https://leilaoonline.com.br/lote/detalhe/13126", "3320")</f>
      </c>
      <c r="B33" s="4" t="s">
        <f>=HYPERLINK("https://leilaoonline.com.br/lote/detalhe/13126", "3 ITENS - BASE VOLANDEIRA / PINHÃO/  DESCRITIVO ABAIXO S/FR, UND PARAÍSO")</f>
      </c>
      <c r="C33" s="4" t="inlineStr">
        <is>
          <t>Vendido</t>
        </is>
      </c>
      <c r="D33" s="4" t="inlineStr">
        <is>
          <t>26</t>
        </is>
      </c>
      <c r="E33" s="5" t="inlineStr">
        <is>
          <t>4.300,00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=HYPERLINK("https://leilaoonline.com.br/lote/detalhe/13128", "3321")</f>
      </c>
      <c r="B34" s="4" t="s">
        <f>=HYPERLINK("https://leilaoonline.com.br/lote/detalhe/13128", "3 ITENS - BASE VOLANDEIRA / PINHÃO/  DESCRITIVO ABAIXO S/FR, UND PARAÍSO")</f>
      </c>
      <c r="C34" s="4" t="inlineStr">
        <is>
          <t>Vendido</t>
        </is>
      </c>
      <c r="D34" s="4" t="inlineStr">
        <is>
          <t>26</t>
        </is>
      </c>
      <c r="E34" s="5" t="inlineStr">
        <is>
          <t>4.300,00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=HYPERLINK("https://leilaoonline.com.br/lote/detalhe/13127", "3322")</f>
      </c>
      <c r="B35" s="4" t="s">
        <f>=HYPERLINK("https://leilaoonline.com.br/lote/detalhe/13127", "3 ITENS - BASE VOLANDEIRA / PINHÃO/  DESCRITIVO ABAIXO S/FR, UND PARAÍSO")</f>
      </c>
      <c r="C35" s="4" t="inlineStr">
        <is>
          <t>Vendido</t>
        </is>
      </c>
      <c r="D35" s="4" t="inlineStr">
        <is>
          <t>26</t>
        </is>
      </c>
      <c r="E35" s="5" t="inlineStr">
        <is>
          <t>4.300,00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=HYPERLINK("https://leilaoonline.com.br/lote/detalhe/13296", "4607")</f>
      </c>
      <c r="B36" s="4" t="s">
        <f>=HYPERLINK("https://leilaoonline.com.br/lote/detalhe/13296", " CARRETA DE SERVIÇOS DIVERSOS, FR57286, UND COSTA PINTO")</f>
      </c>
      <c r="C36" s="4" t="inlineStr">
        <is>
          <t>Vendido</t>
        </is>
      </c>
      <c r="D36" s="4" t="inlineStr">
        <is>
          <t>4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=HYPERLINK("https://leilaoonline.com.br/lote/detalhe/13273", "4611")</f>
      </c>
      <c r="B37" s="4" t="s">
        <f>=HYPERLINK("https://leilaoonline.com.br/lote/detalhe/13273", " CAMINHÃO VOLKSWAGEM 31.320 CNC 6X4, ANO 2010 FR58631 PLACA EJU4371,  LOC. COSTA PINTO/SP ")</f>
      </c>
      <c r="C37" s="4" t="inlineStr">
        <is>
          <t>Vendido</t>
        </is>
      </c>
      <c r="D37" s="4" t="inlineStr">
        <is>
          <t>57</t>
        </is>
      </c>
      <c r="E37" s="5" t="inlineStr">
        <is>
          <t>53.500,00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=HYPERLINK("https://leilaoonline.com.br/lote/detalhe/13334", "4623")</f>
      </c>
      <c r="B38" s="4" t="s">
        <f>=HYPERLINK("https://leilaoonline.com.br/lote/detalhe/13334", "PLAINA COM MOTOR, S/FR, UND COSTA PINTO")</f>
      </c>
      <c r="C38" s="4" t="inlineStr">
        <is>
          <t>Vendido</t>
        </is>
      </c>
      <c r="D38" s="4" t="inlineStr">
        <is>
          <t>2</t>
        </is>
      </c>
      <c r="E38" s="5" t="inlineStr">
        <is>
          <t>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=HYPERLINK("https://leilaoonline.com.br/lote/detalhe/13262", "4643")</f>
      </c>
      <c r="B39" s="4" t="s">
        <f>=HYPERLINK("https://leilaoonline.com.br/lote/detalhe/13262", " 2 ADUBADEIRA MARCA JUMIL MODELO JM3520SH, IMOB BAR2-188098-0/160043-0, UND. COSTA PINTO")</f>
      </c>
      <c r="C39" s="4" t="inlineStr">
        <is>
          <t>Não vendido</t>
        </is>
      </c>
      <c r="D39" s="4" t="inlineStr">
        <is>
          <t>29</t>
        </is>
      </c>
      <c r="E39" s="5" t="inlineStr">
        <is>
          <t>4.450,00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=HYPERLINK("https://leilaoonline.com.br/lote/detalhe/13258", "4644")</f>
      </c>
      <c r="B40" s="4" t="s">
        <f>=HYPERLINK("https://leilaoonline.com.br/lote/detalhe/13258", " 3 ADUBADEIRA MARCA JUMIL MODELO JM3520SH, IMOB BAR2-160042-0/188100-0/188099-0, UND. COSTA PINTO")</f>
      </c>
      <c r="C40" s="4" t="inlineStr">
        <is>
          <t>Não vendido</t>
        </is>
      </c>
      <c r="D40" s="4" t="inlineStr">
        <is>
          <t>23</t>
        </is>
      </c>
      <c r="E40" s="5" t="inlineStr">
        <is>
          <t>3.700,00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=HYPERLINK("https://leilaoonline.com.br/lote/detalhe/13259", "4645")</f>
      </c>
      <c r="B41" s="4" t="s">
        <f>=HYPERLINK("https://leilaoonline.com.br/lote/detalhe/13259", " HIDROROL DE VINHAÇA, SF , UND COSTA PINTO")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=HYPERLINK("https://leilaoonline.com.br/lote/detalhe/13260", "4648")</f>
      </c>
      <c r="B42" s="4" t="s">
        <f>=HYPERLINK("https://leilaoonline.com.br/lote/detalhe/13260", " MOTONIVELADORA SEM MOTOR GR 180,ANO 2013,  FR 50219, UND. COSTA PINTO")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=HYPERLINK("https://leilaoonline.com.br/lote/detalhe/13251", "4649")</f>
      </c>
      <c r="B43" s="4" t="s">
        <f>=HYPERLINK("https://leilaoonline.com.br/lote/detalhe/13251", "  CAMINHÃO M.BENZ/L 2213 CARROCERIA TRANSBORDO, ANO 1981, FR139220, PLACA BQP0743, UND COSTA PINTO")</f>
      </c>
      <c r="C43" s="4" t="inlineStr">
        <is>
          <t>Vendido</t>
        </is>
      </c>
      <c r="D43" s="4" t="inlineStr">
        <is>
          <t>17</t>
        </is>
      </c>
      <c r="E43" s="5" t="inlineStr">
        <is>
          <t>19.250,00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=HYPERLINK("https://leilaoonline.com.br/lote/detalhe/13257", "4652")</f>
      </c>
      <c r="B44" s="4" t="s">
        <f>=HYPERLINK("https://leilaoonline.com.br/lote/detalhe/13257", " GRADE PESADA COM 22 DISCOS, SF , UND. COSTA PINTO")</f>
      </c>
      <c r="C44" s="4" t="inlineStr">
        <is>
          <t>Vendido</t>
        </is>
      </c>
      <c r="D44" s="4" t="inlineStr">
        <is>
          <t>22</t>
        </is>
      </c>
      <c r="E44" s="5" t="inlineStr">
        <is>
          <t>4.650,00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=HYPERLINK("https://leilaoonline.com.br/lote/detalhe/13264", "4653")</f>
      </c>
      <c r="B45" s="4" t="s">
        <f>=HYPERLINK("https://leilaoonline.com.br/lote/detalhe/13264", " TANQUE DE AÇO VERTICAL, SF, UND. COSTA PINTO ")</f>
      </c>
      <c r="C45" s="4" t="inlineStr">
        <is>
          <t>Vendido</t>
        </is>
      </c>
      <c r="D45" s="4" t="inlineStr">
        <is>
          <t>2</t>
        </is>
      </c>
      <c r="E45" s="5" t="inlineStr">
        <is>
          <t>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=HYPERLINK("https://leilaoonline.com.br/lote/detalhe/13255", "4654")</f>
      </c>
      <c r="B46" s="4" t="s">
        <f>=HYPERLINK("https://leilaoonline.com.br/lote/detalhe/13255", " EXTINTORES( APROX. 40 UNIDADES ), S/FR, UND. COSTA PINTO")</f>
      </c>
      <c r="C46" s="4" t="inlineStr">
        <is>
          <t>Vendido</t>
        </is>
      </c>
      <c r="D46" s="4" t="inlineStr">
        <is>
          <t>2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=HYPERLINK("https://leilaoonline.com.br/lote/detalhe/13263", "4656")</f>
      </c>
      <c r="B47" s="4" t="s">
        <f>=HYPERLINK("https://leilaoonline.com.br/lote/detalhe/13263", " 3 TANQUES AÇO, HORIZONTAL P/OLEO, CAPAC. 1.000 L, SF, UND. COSTA PINTO ")</f>
      </c>
      <c r="C47" s="4" t="inlineStr">
        <is>
          <t>Vendido</t>
        </is>
      </c>
      <c r="D47" s="4" t="inlineStr">
        <is>
          <t>16</t>
        </is>
      </c>
      <c r="E47" s="5" t="inlineStr">
        <is>
          <t>3.250,00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=HYPERLINK("https://leilaoonline.com.br/lote/detalhe/13324", "4658")</f>
      </c>
      <c r="B48" s="4" t="s">
        <f>=HYPERLINK("https://leilaoonline.com.br/lote/detalhe/13324", " 5 MAQUINAS DE SOLDA PORTATIL, 1 ESMERILHADEIRA 7", ( 3 MAKITA/ 2 BOSCH ), UND. COSTA PINTO ")</f>
      </c>
      <c r="C48" s="4" t="inlineStr">
        <is>
          <t>Vendido</t>
        </is>
      </c>
      <c r="D48" s="4" t="inlineStr">
        <is>
          <t>16</t>
        </is>
      </c>
      <c r="E48" s="5" t="inlineStr">
        <is>
          <t>3.000,00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=HYPERLINK("https://leilaoonline.com.br/lote/detalhe/13325", "4659")</f>
      </c>
      <c r="B49" s="4" t="s">
        <f>=HYPERLINK("https://leilaoonline.com.br/lote/detalhe/13325", " 1 MOTOR 150 CV, SEM USO. IMOB. 139571,UND. COSTA PINTO ")</f>
      </c>
      <c r="C49" s="4" t="inlineStr">
        <is>
          <t>Vendido</t>
        </is>
      </c>
      <c r="D49" s="4" t="inlineStr">
        <is>
          <t>8</t>
        </is>
      </c>
      <c r="E49" s="5" t="inlineStr">
        <is>
          <t>4.000,00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=HYPERLINK("https://leilaoonline.com.br/lote/detalhe/13327", "4660")</f>
      </c>
      <c r="B50" s="4" t="s">
        <f>=HYPERLINK("https://leilaoonline.com.br/lote/detalhe/13327", " 6 MOTORES WEG, IMOB, 140649/211933/141847/142080 - 175805/142009, UND COSTA PINTO")</f>
      </c>
      <c r="C50" s="4" t="inlineStr">
        <is>
          <t>Vendido</t>
        </is>
      </c>
      <c r="D50" s="4" t="inlineStr">
        <is>
          <t>1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=HYPERLINK("https://leilaoonline.com.br/lote/detalhe/13326", "4661")</f>
      </c>
      <c r="B51" s="4" t="s">
        <f>=HYPERLINK("https://leilaoonline.com.br/lote/detalhe/13326", " 1 VARIADOR 60 CV, 3 MOTORES WEG 1 DE 20 CV E 2 10 CV , IMOB. 142010/20839/142364/137779, UND COSTA PINTO")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=HYPERLINK("https://leilaoonline.com.br/lote/detalhe/13328", "4662")</f>
      </c>
      <c r="B52" s="4" t="s">
        <f>=HYPERLINK("https://leilaoonline.com.br/lote/detalhe/13328", " MOTOR ELETRICO 55 CV, SF, UND. COSTA PINTO ")</f>
      </c>
      <c r="C52" s="4" t="inlineStr">
        <is>
          <t>Vendido</t>
        </is>
      </c>
      <c r="D52" s="4" t="inlineStr">
        <is>
          <t>5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=HYPERLINK("https://leilaoonline.com.br/lote/detalhe/13321", "4665")</f>
      </c>
      <c r="B53" s="4" t="s">
        <f>=HYPERLINK("https://leilaoonline.com.br/lote/detalhe/13321", " 2 CENTRIFUGA DE VINHO MAUSA, 75 KW, FR58120, UND. COSTA PINTO")</f>
      </c>
      <c r="C53" s="4" t="inlineStr">
        <is>
          <t>Vendido</t>
        </is>
      </c>
      <c r="D53" s="4" t="inlineStr">
        <is>
          <t>2</t>
        </is>
      </c>
      <c r="E53" s="5" t="inlineStr">
        <is>
          <t>1.100,00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=HYPERLINK("https://leilaoonline.com.br/lote/detalhe/13332", "4666")</f>
      </c>
      <c r="B54" s="4" t="s">
        <f>=HYPERLINK("https://leilaoonline.com.br/lote/detalhe/13332", "SERRA COM MOTOR E DISCO,S/FR, UND COSTA PINTO")</f>
      </c>
      <c r="C54" s="4" t="inlineStr">
        <is>
          <t>Vendido</t>
        </is>
      </c>
      <c r="D54" s="4" t="inlineStr">
        <is>
          <t>3</t>
        </is>
      </c>
      <c r="E54" s="5" t="inlineStr">
        <is>
          <t>1.400,00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=HYPERLINK("https://leilaoonline.com.br/lote/detalhe/13333", "4667")</f>
      </c>
      <c r="B55" s="4" t="s">
        <f>=HYPERLINK("https://leilaoonline.com.br/lote/detalhe/13333", "PLAINA COMPLETA COM MOTOR E DISCO, S/FR, UND COSTA PINTO")</f>
      </c>
      <c r="C55" s="4" t="inlineStr">
        <is>
          <t>Vendido</t>
        </is>
      </c>
      <c r="D55" s="4" t="inlineStr">
        <is>
          <t>8</t>
        </is>
      </c>
      <c r="E55" s="5" t="inlineStr">
        <is>
          <t>1.900,00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=HYPERLINK("https://leilaoonline.com.br/lote/detalhe/13309", "4668")</f>
      </c>
      <c r="B56" s="4" t="s">
        <f>=HYPERLINK("https://leilaoonline.com.br/lote/detalhe/13309", "CAMINHÃO VW/BMB31.320 CNC CM, ANO 2010, BRANCA, PLACA EJU4361, FR58634, UND COSTA PINTO")</f>
      </c>
      <c r="C56" s="4" t="inlineStr">
        <is>
          <t>Vendido</t>
        </is>
      </c>
      <c r="D56" s="4" t="inlineStr">
        <is>
          <t>54</t>
        </is>
      </c>
      <c r="E56" s="5" t="inlineStr">
        <is>
          <t>49.000,00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=HYPERLINK("https://leilaoonline.com.br/lote/detalhe/13310", "4678")</f>
      </c>
      <c r="B57" s="4" t="s">
        <f>=HYPERLINK("https://leilaoonline.com.br/lote/detalhe/13310", "RODAS DE FERRO APROXIMADAMENTE 100, S/FR, UND COSTA PINTO")</f>
      </c>
      <c r="C57" s="4" t="inlineStr">
        <is>
          <t>Vendido</t>
        </is>
      </c>
      <c r="D57" s="4" t="inlineStr">
        <is>
          <t>9</t>
        </is>
      </c>
      <c r="E57" s="5" t="inlineStr">
        <is>
          <t>2.450,00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=HYPERLINK("https://leilaoonline.com.br/lote/detalhe/13130", "4681")</f>
      </c>
      <c r="B58" s="4" t="s">
        <f>=HYPERLINK("https://leilaoonline.com.br/lote/detalhe/13130", " CAMINHÃO VW/26.220 EURO3 WORKER 6X4 TANQUE, ANO 2010, PLACA EFR2514, FR22129/57503, UND COSTA PINTO")</f>
      </c>
      <c r="C58" s="4" t="inlineStr">
        <is>
          <t>Vendido</t>
        </is>
      </c>
      <c r="D58" s="4" t="inlineStr">
        <is>
          <t>63</t>
        </is>
      </c>
      <c r="E58" s="5" t="inlineStr">
        <is>
          <t>44.000,00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=HYPERLINK("https://leilaoonline.com.br/lote/detalhe/13131", "4682")</f>
      </c>
      <c r="B59" s="4" t="s">
        <f>=HYPERLINK("https://leilaoonline.com.br/lote/detalhe/13131", " CAMINHÃO VW/26.220 EURO3 WORKER 6X4 TANQUE, ANO/MOD 2008/2009, PLACA EGR0791, FR52484, UND COSTA PINTO")</f>
      </c>
      <c r="C59" s="4" t="inlineStr">
        <is>
          <t>Vendido</t>
        </is>
      </c>
      <c r="D59" s="4" t="inlineStr">
        <is>
          <t>65</t>
        </is>
      </c>
      <c r="E59" s="5" t="inlineStr">
        <is>
          <t>49.000,00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=HYPERLINK("https://leilaoonline.com.br/lote/detalhe/13132", "4683")</f>
      </c>
      <c r="B60" s="4" t="s">
        <f>=HYPERLINK("https://leilaoonline.com.br/lote/detalhe/13132", " CAMINHÃO SUCATA M.BENZ/AXOR 3344S 6X4, ANO/MOD 2016/2017 -( SEM DIREITO A DOCUMENTO), FR52978, UND COSTA PINTO")</f>
      </c>
      <c r="C60" s="4" t="inlineStr">
        <is>
          <t>Vendido</t>
        </is>
      </c>
      <c r="D60" s="4" t="inlineStr">
        <is>
          <t>137</t>
        </is>
      </c>
      <c r="E60" s="5" t="inlineStr">
        <is>
          <t>45.500,00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=HYPERLINK("https://leilaoonline.com.br/lote/detalhe/13129", "4684")</f>
      </c>
      <c r="B61" s="4" t="s">
        <f>=HYPERLINK("https://leilaoonline.com.br/lote/detalhe/13129", " CAMINHÃO VW/26.220 EURO3 WORKER 6X4, TANQUE, ANO 2010,  PLACA EJU2981, FR57507/FR52498, UND COSTA PINTO")</f>
      </c>
      <c r="C61" s="4" t="inlineStr">
        <is>
          <t>Vendido</t>
        </is>
      </c>
      <c r="D61" s="4" t="inlineStr">
        <is>
          <t>55</t>
        </is>
      </c>
      <c r="E61" s="5" t="inlineStr">
        <is>
          <t>45.000,00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=HYPERLINK("https://leilaoonline.com.br/lote/detalhe/13133", "4685")</f>
      </c>
      <c r="B62" s="4" t="s">
        <f>=HYPERLINK("https://leilaoonline.com.br/lote/detalhe/13133", " MF 292 4X4 CARREGADEIRA, ANO 2010, FR51448/ 186692, UND COSTA PINTO")</f>
      </c>
      <c r="C62" s="4" t="inlineStr">
        <is>
          <t>Não vendido</t>
        </is>
      </c>
      <c r="D62" s="4" t="inlineStr">
        <is>
          <t>68</t>
        </is>
      </c>
      <c r="E62" s="5" t="inlineStr">
        <is>
          <t>47.500,00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=HYPERLINK("https://leilaoonline.com.br/lote/detalhe/13140", "5563")</f>
      </c>
      <c r="B63" s="4" t="s">
        <f>=HYPERLINK("https://leilaoonline.com.br/lote/detalhe/13140", " CAMINHÃO SCANIA/R113 E 6X4 360, ANO 1994, PLACA BWT3420, FR97017, UND BONFIM")</f>
      </c>
      <c r="C63" s="4" t="inlineStr">
        <is>
          <t>Vendido</t>
        </is>
      </c>
      <c r="D63" s="4" t="inlineStr">
        <is>
          <t>32</t>
        </is>
      </c>
      <c r="E63" s="5" t="inlineStr">
        <is>
          <t>31.500,00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=HYPERLINK("https://leilaoonline.com.br/lote/detalhe/13254", "5571")</f>
      </c>
      <c r="B64" s="4" t="s">
        <f>=HYPERLINK("https://leilaoonline.com.br/lote/detalhe/13254", " TRANSBORDO SANTAL 12 T, ANO 2008 , FR 139240, UND. BONFIM ")</f>
      </c>
      <c r="C64" s="4" t="inlineStr">
        <is>
          <t>Não vendido</t>
        </is>
      </c>
      <c r="D64" s="4" t="inlineStr">
        <is>
          <t>8</t>
        </is>
      </c>
      <c r="E64" s="5" t="inlineStr">
        <is>
          <t>3.100,00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=HYPERLINK("https://leilaoonline.com.br/lote/detalhe/13256", "5572")</f>
      </c>
      <c r="B65" s="4" t="s">
        <f>=HYPERLINK("https://leilaoonline.com.br/lote/detalhe/13256", " TRANSBORDO ATA10500 10 T, ANO 2007, FR 123695, UND. BONFIM ")</f>
      </c>
      <c r="C65" s="4" t="inlineStr">
        <is>
          <t>Vendido</t>
        </is>
      </c>
      <c r="D65" s="4" t="inlineStr">
        <is>
          <t>7</t>
        </is>
      </c>
      <c r="E65" s="5" t="inlineStr">
        <is>
          <t>2.950,00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=HYPERLINK("https://leilaoonline.com.br/lote/detalhe/13135", "6002")</f>
      </c>
      <c r="B66" s="4" t="s">
        <f>=HYPERLINK("https://leilaoonline.com.br/lote/detalhe/13135", " CAMINHÃO VW/26.220 EURO3 WORKER 6X4 TANQUE, ANO 2010, PLACA EFR2549, FR22135 /FR26080, UND SANTA HELENA")</f>
      </c>
      <c r="C66" s="4" t="inlineStr">
        <is>
          <t>Vendido</t>
        </is>
      </c>
      <c r="D66" s="4" t="inlineStr">
        <is>
          <t>82</t>
        </is>
      </c>
      <c r="E66" s="5" t="inlineStr">
        <is>
          <t>57.000,00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=HYPERLINK("https://leilaoonline.com.br/lote/detalhe/13137", "6003")</f>
      </c>
      <c r="B67" s="4" t="s">
        <f>=HYPERLINK("https://leilaoonline.com.br/lote/detalhe/13137", " CAMINHÃO VW/BMB 31.320 CNC CM 6X4, ANO 2010, PLACA EFR2602, FR22326, UND SANTA HELENA")</f>
      </c>
      <c r="C67" s="4" t="inlineStr">
        <is>
          <t>Vendido</t>
        </is>
      </c>
      <c r="D67" s="4" t="inlineStr">
        <is>
          <t>70</t>
        </is>
      </c>
      <c r="E67" s="5" t="inlineStr">
        <is>
          <t>64.000,00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=HYPERLINK("https://leilaoonline.com.br/lote/detalhe/13139", "6004")</f>
      </c>
      <c r="B68" s="4" t="s">
        <f>=HYPERLINK("https://leilaoonline.com.br/lote/detalhe/13139", " RETRO-ESCAVADORA CAT 416B, FR23419, UND SANTA HELENA")</f>
      </c>
      <c r="C68" s="4" t="inlineStr">
        <is>
          <t>Vendido</t>
        </is>
      </c>
      <c r="D68" s="4" t="inlineStr">
        <is>
          <t>37</t>
        </is>
      </c>
      <c r="E68" s="5" t="inlineStr">
        <is>
          <t>31.000,00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=HYPERLINK("https://leilaoonline.com.br/lote/detalhe/13134", "6005")</f>
      </c>
      <c r="B69" s="4" t="s">
        <f>=HYPERLINK("https://leilaoonline.com.br/lote/detalhe/13134", " ÔNIBUS M.BENZ/OF 1318, ANO1993, PLACA BWH6231, FR42027, UND SANTA HELENA")</f>
      </c>
      <c r="C69" s="4" t="inlineStr">
        <is>
          <t>Vendido</t>
        </is>
      </c>
      <c r="D69" s="4" t="inlineStr">
        <is>
          <t>17</t>
        </is>
      </c>
      <c r="E69" s="5" t="inlineStr">
        <is>
          <t>14.500,00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=HYPERLINK("https://leilaoonline.com.br/lote/detalhe/13138", "6006")</f>
      </c>
      <c r="B70" s="4" t="s">
        <f>=HYPERLINK("https://leilaoonline.com.br/lote/detalhe/13138", " CARROCERIA TANQUE ,FR52457, UND SANTA HELENA")</f>
      </c>
      <c r="C70" s="4" t="inlineStr">
        <is>
          <t>Vendido</t>
        </is>
      </c>
      <c r="D70" s="4" t="inlineStr">
        <is>
          <t>6</t>
        </is>
      </c>
      <c r="E70" s="5" t="inlineStr">
        <is>
          <t>3.500,00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=HYPERLINK("https://leilaoonline.com.br/lote/detalhe/13146", "6007")</f>
      </c>
      <c r="B71" s="4" t="s">
        <f>=HYPERLINK("https://leilaoonline.com.br/lote/detalhe/13146", " TORNO CANTO 650, BARRAMENTO APROX. 4MTS, IMOB. 164769,  UND SANTA HELENA")</f>
      </c>
      <c r="C71" s="4" t="inlineStr">
        <is>
          <t>Não vendido</t>
        </is>
      </c>
      <c r="D71" s="4" t="inlineStr">
        <is>
          <t>17</t>
        </is>
      </c>
      <c r="E71" s="5" t="inlineStr">
        <is>
          <t>6.500,00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=HYPERLINK("https://leilaoonline.com.br/lote/detalhe/13143", "6008")</f>
      </c>
      <c r="B72" s="4" t="s">
        <f>=HYPERLINK("https://leilaoonline.com.br/lote/detalhe/13143", " TANQUE COM BOMBA E BACIA, CAP 9000LTS, IMOB 181279,  UND SANTA HELENA")</f>
      </c>
      <c r="C72" s="4" t="inlineStr">
        <is>
          <t>Vendido</t>
        </is>
      </c>
      <c r="D72" s="4" t="inlineStr">
        <is>
          <t>51</t>
        </is>
      </c>
      <c r="E72" s="5" t="inlineStr">
        <is>
          <t>12.000,00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=HYPERLINK("https://leilaoonline.com.br/lote/detalhe/13275", "8372")</f>
      </c>
      <c r="B73" s="4" t="s">
        <f>=HYPERLINK("https://leilaoonline.com.br/lote/detalhe/13275", "MÁQUINA DE LAVAR ROUPAS 12KG, VOLTAGEM 220V (MOTOR QUEIMADO)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=HYPERLINK("https://leilaoonline.com.br/lote/detalhe/13141", "8386")</f>
      </c>
      <c r="B74" s="4" t="s">
        <f>=HYPERLINK("https://leilaoonline.com.br/lote/detalhe/13141", " CAMINHÃO VOLVO/NL12 410 6X4R EDC 6X4 TRANSBORDO, ANO 1996, PLACA CCI7063, FR65025, UND RAFARD ")</f>
      </c>
      <c r="C74" s="4" t="inlineStr">
        <is>
          <t>Vendido</t>
        </is>
      </c>
      <c r="D74" s="4" t="inlineStr">
        <is>
          <t>30</t>
        </is>
      </c>
      <c r="E74" s="5" t="inlineStr">
        <is>
          <t>25.000,00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=HYPERLINK("https://leilaoonline.com.br/lote/detalhe/13145", "8387")</f>
      </c>
      <c r="B75" s="4" t="s">
        <f>=HYPERLINK("https://leilaoonline.com.br/lote/detalhe/13145", " CAMINHÃO VW/26.220 EURO3 WORKER 6X4 TANQUE, ANO/MOD2010/2011, PLACA  DXP4988, FR37864/FR34109, UND RAFARD ")</f>
      </c>
      <c r="C75" s="4" t="inlineStr">
        <is>
          <t>Vendido</t>
        </is>
      </c>
      <c r="D75" s="4" t="inlineStr">
        <is>
          <t>76</t>
        </is>
      </c>
      <c r="E75" s="5" t="inlineStr">
        <is>
          <t>70.500,00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=HYPERLINK("https://leilaoonline.com.br/lote/detalhe/13142", "8388")</f>
      </c>
      <c r="B76" s="4" t="s">
        <f>=HYPERLINK("https://leilaoonline.com.br/lote/detalhe/13142", " CAMINHÃO M.B./M.BENZ L 2220 6X4, ANO, PLACA CQW2422, FR139191, UND RAFARD")</f>
      </c>
      <c r="C76" s="4" t="inlineStr">
        <is>
          <t>Vendido</t>
        </is>
      </c>
      <c r="D76" s="4" t="inlineStr">
        <is>
          <t>33</t>
        </is>
      </c>
      <c r="E76" s="5" t="inlineStr">
        <is>
          <t>16.250,00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=HYPERLINK("https://leilaoonline.com.br/lote/detalhe/13148", "8389")</f>
      </c>
      <c r="B77" s="4" t="s">
        <f>=HYPERLINK("https://leilaoonline.com.br/lote/detalhe/13148", " CAMINHÃO M.BENZ/L 2013, ANO/MOD1979/1980, PLACA CNU4421, FR34065, UND RAFARD, , UND RAFARD ")</f>
      </c>
      <c r="C77" s="4" t="inlineStr">
        <is>
          <t>Vendido</t>
        </is>
      </c>
      <c r="D77" s="4" t="inlineStr">
        <is>
          <t>45</t>
        </is>
      </c>
      <c r="E77" s="5" t="inlineStr">
        <is>
          <t>28.250,00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=HYPERLINK("https://leilaoonline.com.br/lote/detalhe/13147", "8390")</f>
      </c>
      <c r="B78" s="4" t="s">
        <f>=HYPERLINK("https://leilaoonline.com.br/lote/detalhe/13147", " TRANSBORDO ATA 12000 12T ANTONIOSI, FR68041, UND RAFARD ")</f>
      </c>
      <c r="C78" s="4" t="inlineStr">
        <is>
          <t>Não vendido</t>
        </is>
      </c>
      <c r="D78" s="4" t="inlineStr">
        <is>
          <t>92</t>
        </is>
      </c>
      <c r="E78" s="5" t="inlineStr">
        <is>
          <t>17.200,00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=HYPERLINK("https://leilaoonline.com.br/lote/detalhe/13149", "8391")</f>
      </c>
      <c r="B79" s="4" t="s">
        <f>=HYPERLINK("https://leilaoonline.com.br/lote/detalhe/13149", " CAMINHÃO VOLVO/NL12 410 6X4R EDC CARROCERIA CANA INTEIRA, ANO 1996, PLACA  CCI7058, FR67345/FR65023, UND RAFARD ")</f>
      </c>
      <c r="C79" s="4" t="inlineStr">
        <is>
          <t>Vendido</t>
        </is>
      </c>
      <c r="D79" s="4" t="inlineStr">
        <is>
          <t>17</t>
        </is>
      </c>
      <c r="E79" s="5" t="inlineStr">
        <is>
          <t>18.500,00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=HYPERLINK("https://leilaoonline.com.br/lote/detalhe/13150", "8393")</f>
      </c>
      <c r="B80" s="4" t="s">
        <f>=HYPERLINK("https://leilaoonline.com.br/lote/detalhe/13150", " CAMINHÃO VW/26.220 EURO3 WORKER 6X4 TANQUE , ANO 2006, PLACA DAU0361,  FR67318/FR64051, UND RAFARD ")</f>
      </c>
      <c r="C80" s="4" t="inlineStr">
        <is>
          <t>Vendido</t>
        </is>
      </c>
      <c r="D80" s="4" t="inlineStr">
        <is>
          <t>43</t>
        </is>
      </c>
      <c r="E80" s="5" t="inlineStr">
        <is>
          <t>36.000,00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=HYPERLINK("https://leilaoonline.com.br/lote/detalhe/13153", "8394")</f>
      </c>
      <c r="B81" s="4" t="s">
        <f>=HYPERLINK("https://leilaoonline.com.br/lote/detalhe/13153", " CAMINHÃO SCANIA/P124 CB6X4NZ 360 6X4 CARROCERIA TRANSBORDO, ANO 2002, PLACA  CQW4692, FR140206/FR139146, UND RAFARD ")</f>
      </c>
      <c r="C81" s="4" t="inlineStr">
        <is>
          <t>Vendido</t>
        </is>
      </c>
      <c r="D81" s="4" t="inlineStr">
        <is>
          <t>33</t>
        </is>
      </c>
      <c r="E81" s="5" t="inlineStr">
        <is>
          <t>41.000,00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=HYPERLINK("https://leilaoonline.com.br/lote/detalhe/13152", "8395")</f>
      </c>
      <c r="B82" s="4" t="s">
        <f>=HYPERLINK("https://leilaoonline.com.br/lote/detalhe/13152", " CAMINHÃO VW/26.220 EURO3 WORKER 6X4  TANQUE, ANO 2008, PLACA DXP4582, FR37844/FR34087, UND RAFARD")</f>
      </c>
      <c r="C82" s="4" t="inlineStr">
        <is>
          <t>Vendido</t>
        </is>
      </c>
      <c r="D82" s="4" t="inlineStr">
        <is>
          <t>61</t>
        </is>
      </c>
      <c r="E82" s="5" t="inlineStr">
        <is>
          <t>42.000,00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=HYPERLINK("https://leilaoonline.com.br/lote/detalhe/13154", "8396")</f>
      </c>
      <c r="B83" s="4" t="s">
        <f>=HYPERLINK("https://leilaoonline.com.br/lote/detalhe/13154", " PRANCHA R/RANDON SR CT 2 EIXOS, ANO/MOD 2006/ 2007, PLACA DHF1274, FR96566, UND RAFARD")</f>
      </c>
      <c r="C83" s="4" t="inlineStr">
        <is>
          <t>Vendido</t>
        </is>
      </c>
      <c r="D83" s="4" t="inlineStr">
        <is>
          <t>69</t>
        </is>
      </c>
      <c r="E83" s="5" t="inlineStr">
        <is>
          <t>49.500,00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=HYPERLINK("https://leilaoonline.com.br/lote/detalhe/13155", "8397")</f>
      </c>
      <c r="B84" s="4" t="s">
        <f>=HYPERLINK("https://leilaoonline.com.br/lote/detalhe/13155", " CAMINHÃO SCANIA/P124 CB6X4NZ 360  6X4  CARROCERIA TRANSBORDO, ANO 2002, PLACA CQW4381,  FR140205/FR139145, UND RAFARD")</f>
      </c>
      <c r="C84" s="4" t="inlineStr">
        <is>
          <t>Vendido</t>
        </is>
      </c>
      <c r="D84" s="4" t="inlineStr">
        <is>
          <t>44</t>
        </is>
      </c>
      <c r="E84" s="5" t="inlineStr">
        <is>
          <t>38.500,00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=HYPERLINK("https://leilaoonline.com.br/lote/detalhe/13156", "8398")</f>
      </c>
      <c r="B85" s="4" t="s">
        <f>=HYPERLINK("https://leilaoonline.com.br/lote/detalhe/13156", " CAMINHÃO VW/15.180 EURO3 WORKER COMBOIO, ANO/MOD2011/2012, PLACA EZW3051,  FR140249/FR139288, UND RAFARD")</f>
      </c>
      <c r="C85" s="4" t="inlineStr">
        <is>
          <t>Vendido</t>
        </is>
      </c>
      <c r="D85" s="4" t="inlineStr">
        <is>
          <t>88</t>
        </is>
      </c>
      <c r="E85" s="5" t="inlineStr">
        <is>
          <t>64.500,00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=HYPERLINK("https://leilaoonline.com.br/lote/detalhe/13159", "8399")</f>
      </c>
      <c r="B86" s="4" t="s">
        <f>=HYPERLINK("https://leilaoonline.com.br/lote/detalhe/13159", " CAMINHÃO CAVALO MEC. VW/BMB 31.320 CNC CM 6X4, ANO 2010, PLACA DXP4893. FR34105, UND RAFARD")</f>
      </c>
      <c r="C86" s="4" t="inlineStr">
        <is>
          <t>Vendido</t>
        </is>
      </c>
      <c r="D86" s="4" t="inlineStr">
        <is>
          <t>52</t>
        </is>
      </c>
      <c r="E86" s="5" t="inlineStr">
        <is>
          <t>58.500,00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=HYPERLINK("https://leilaoonline.com.br/lote/detalhe/13160", "9141")</f>
      </c>
      <c r="B87" s="4" t="s">
        <f>=HYPERLINK("https://leilaoonline.com.br/lote/detalhe/13160", " CAMINHÃO M.B./M.BENZ L 2220 (VENDA SEM CAÇAMBA), ANO1987, PLACA BUJ0290, FR139257, UND BOM RETIRO")</f>
      </c>
      <c r="C87" s="4" t="inlineStr">
        <is>
          <t>Vendido</t>
        </is>
      </c>
      <c r="D87" s="4" t="inlineStr">
        <is>
          <t>14</t>
        </is>
      </c>
      <c r="E87" s="5" t="inlineStr">
        <is>
          <t>17.000,00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=HYPERLINK("https://leilaoonline.com.br/lote/detalhe/13157", "9142")</f>
      </c>
      <c r="B88" s="4" t="s">
        <f>=HYPERLINK("https://leilaoonline.com.br/lote/detalhe/13157", " CAMINHÃO M.B./M.BENZ L 2213 M.B./M.BENZ L 2213, (VENDA SEM A CAÇAMBA) ANO1981, PLACA CBY1239, FR34048, UND BOM RETIRO ")</f>
      </c>
      <c r="C88" s="4" t="inlineStr">
        <is>
          <t>Vendido</t>
        </is>
      </c>
      <c r="D88" s="4" t="inlineStr">
        <is>
          <t>46</t>
        </is>
      </c>
      <c r="E88" s="5" t="inlineStr">
        <is>
          <t>25.250,00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=HYPERLINK("https://leilaoonline.com.br/lote/detalhe/13162", "9145")</f>
      </c>
      <c r="B89" s="4" t="s">
        <f>=HYPERLINK("https://leilaoonline.com.br/lote/detalhe/13162", " CAMINHÃO  MUNCK M.B./M.BENZ L 2220 6X4, ANO1988 , PLACA BIJ5978, FR22163/ 150060, UND BOM RETIRO ")</f>
      </c>
      <c r="C89" s="4" t="inlineStr">
        <is>
          <t>Vendido</t>
        </is>
      </c>
      <c r="D89" s="4" t="inlineStr">
        <is>
          <t>56</t>
        </is>
      </c>
      <c r="E89" s="5" t="inlineStr">
        <is>
          <t>37.500,00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=HYPERLINK("https://leilaoonline.com.br/lote/detalhe/13165", "9146")</f>
      </c>
      <c r="B90" s="4" t="s">
        <f>=HYPERLINK("https://leilaoonline.com.br/lote/detalhe/13165", " CARROC.TANQUE COMBATE INC, FR140242, UND BOM RETIRO")</f>
      </c>
      <c r="C90" s="4" t="inlineStr">
        <is>
          <t>Vendido</t>
        </is>
      </c>
      <c r="D90" s="4" t="inlineStr">
        <is>
          <t>12</t>
        </is>
      </c>
      <c r="E90" s="5" t="inlineStr">
        <is>
          <t>5.500,00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=HYPERLINK("https://leilaoonline.com.br/lote/detalhe/13163", "9147")</f>
      </c>
      <c r="B91" s="4" t="s">
        <f>=HYPERLINK("https://leilaoonline.com.br/lote/detalhe/13163", " CARROC.TANQUE COMBATE INC, FR140236, UND BOM RETIRO ")</f>
      </c>
      <c r="C91" s="4" t="inlineStr">
        <is>
          <t>Vendido</t>
        </is>
      </c>
      <c r="D91" s="4" t="inlineStr">
        <is>
          <t>7</t>
        </is>
      </c>
      <c r="E91" s="5" t="inlineStr">
        <is>
          <t>4.250,00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=HYPERLINK("https://leilaoonline.com.br/lote/detalhe/13164", "9148")</f>
      </c>
      <c r="B92" s="4" t="s">
        <f>=HYPERLINK("https://leilaoonline.com.br/lote/detalhe/13164", " CARROC.TANQUE COMBATE INC, FR37865,  UND BOM RETIRO ")</f>
      </c>
      <c r="C92" s="4" t="inlineStr">
        <is>
          <t>Vendido</t>
        </is>
      </c>
      <c r="D92" s="4" t="inlineStr">
        <is>
          <t>33</t>
        </is>
      </c>
      <c r="E92" s="5" t="inlineStr">
        <is>
          <t>13.000,00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=HYPERLINK("https://leilaoonline.com.br/lote/detalhe/13168", "9149")</f>
      </c>
      <c r="B93" s="4" t="s">
        <f>=HYPERLINK("https://leilaoonline.com.br/lote/detalhe/13168", " CARROC.TANQUE COMBATE INC, FR140241,  UND BOM RETIRO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2.750,00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=HYPERLINK("https://leilaoonline.com.br/lote/detalhe/13189", "9150")</f>
      </c>
      <c r="B94" s="4" t="s">
        <f>=HYPERLINK("https://leilaoonline.com.br/lote/detalhe/13189", " CASE 8800 COLHEDORA,  FR139511, UND BOM RETIRO")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28.000,00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=HYPERLINK("https://leilaoonline.com.br/lote/detalhe/13190", "9151")</f>
      </c>
      <c r="B95" s="4" t="s">
        <f>=HYPERLINK("https://leilaoonline.com.br/lote/detalhe/13190", " CARROC.TANQUE COMBATE INC, FR64070, UND BOM RETIRO ")</f>
      </c>
      <c r="C95" s="4" t="inlineStr">
        <is>
          <t>Vendido</t>
        </is>
      </c>
      <c r="D95" s="4" t="inlineStr">
        <is>
          <t>34</t>
        </is>
      </c>
      <c r="E95" s="5" t="inlineStr">
        <is>
          <t>10.700,00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=HYPERLINK("https://leilaoonline.com.br/lote/detalhe/13193", "9152")</f>
      </c>
      <c r="B96" s="4" t="s">
        <f>=HYPERLINK("https://leilaoonline.com.br/lote/detalhe/13193", " CASE 8800 COLHEDORA, FR139507, UND BOM RETIRO")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28.000,00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=HYPERLINK("https://leilaoonline.com.br/lote/detalhe/13286", "11379")</f>
      </c>
      <c r="B97" s="4" t="s">
        <f>=HYPERLINK("https://leilaoonline.com.br/lote/detalhe/13286", " DOLLY GOYDO, SEM DIREITO A DOCUMENTO, ANO 2009, FR 10266, UND SERRA")</f>
      </c>
      <c r="C97" s="4" t="inlineStr">
        <is>
          <t>Não vendido</t>
        </is>
      </c>
      <c r="D97" s="4" t="inlineStr">
        <is>
          <t>8</t>
        </is>
      </c>
      <c r="E97" s="5" t="inlineStr">
        <is>
          <t>2.200,00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=HYPERLINK("https://leilaoonline.com.br/lote/detalhe/13285", "11429")</f>
      </c>
      <c r="B98" s="4" t="s">
        <f>=HYPERLINK("https://leilaoonline.com.br/lote/detalhe/13285", " CARRETA DIST. TORTA MULTIFUNC., ANO 2008,FR 122281, UND. SERRA")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=HYPERLINK("https://leilaoonline.com.br/lote/detalhe/13287", "11435")</f>
      </c>
      <c r="B99" s="4" t="s">
        <f>=HYPERLINK("https://leilaoonline.com.br/lote/detalhe/13287", " DOLLY GOYDO, ANO 2009, FR10264, (SEM DOCUMENTO), UND SERRA")</f>
      </c>
      <c r="C99" s="4" t="inlineStr">
        <is>
          <t>Não vendido</t>
        </is>
      </c>
      <c r="D99" s="4" t="inlineStr">
        <is>
          <t>23</t>
        </is>
      </c>
      <c r="E99" s="5" t="inlineStr">
        <is>
          <t>5.200,00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=HYPERLINK("https://leilaoonline.com.br/lote/detalhe/13282", "11450")</f>
      </c>
      <c r="B100" s="4" t="s">
        <f>=HYPERLINK("https://leilaoonline.com.br/lote/detalhe/13282", " TRATOR CASE MX 270 MAGNUM 4X4, ANO 2010, FR 127010, UND SERRA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14.500,00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=HYPERLINK("https://leilaoonline.com.br/lote/detalhe/13283", "11460")</f>
      </c>
      <c r="B101" s="4" t="s">
        <f>=HYPERLINK("https://leilaoonline.com.br/lote/detalhe/13283", " TRANSBORDO SMR 10500 10T, ANO 2008, FR 10123, UND. SERRA")</f>
      </c>
      <c r="C101" s="4" t="inlineStr">
        <is>
          <t>Não vendido</t>
        </is>
      </c>
      <c r="D101" s="4" t="inlineStr">
        <is>
          <t>9</t>
        </is>
      </c>
      <c r="E101" s="5" t="inlineStr">
        <is>
          <t>2.200,00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=HYPERLINK("https://leilaoonline.com.br/lote/detalhe/13280", "11463")</f>
      </c>
      <c r="B102" s="4" t="s">
        <f>=HYPERLINK("https://leilaoonline.com.br/lote/detalhe/13280", " TRANSBORDO SMR 10500 10T, ANO 2008, FR 10121, UND. SERRA")</f>
      </c>
      <c r="C102" s="4" t="inlineStr">
        <is>
          <t>Não vendido</t>
        </is>
      </c>
      <c r="D102" s="4" t="inlineStr">
        <is>
          <t>15</t>
        </is>
      </c>
      <c r="E102" s="5" t="inlineStr">
        <is>
          <t>5.100,00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=HYPERLINK("https://leilaoonline.com.br/lote/detalhe/13281", "11464")</f>
      </c>
      <c r="B103" s="4" t="s">
        <f>=HYPERLINK("https://leilaoonline.com.br/lote/detalhe/13281", " TRANSBORDO SANTAL 12T, ANO 2007, FR 112431, UND.SERRA ")</f>
      </c>
      <c r="C103" s="4" t="inlineStr">
        <is>
          <t>Não vendido</t>
        </is>
      </c>
      <c r="D103" s="4" t="inlineStr">
        <is>
          <t>7</t>
        </is>
      </c>
      <c r="E103" s="5" t="inlineStr">
        <is>
          <t>2.800,00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=HYPERLINK("https://leilaoonline.com.br/lote/detalhe/13246", "11467")</f>
      </c>
      <c r="B104" s="4" t="s">
        <f>=HYPERLINK("https://leilaoonline.com.br/lote/detalhe/13246", " TRANSBORDO SERMAG 12 T, ANO 2009 , FR 22722, UND. SERRA")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1.300,00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=HYPERLINK("https://leilaoonline.com.br/lote/detalhe/13284", "11557")</f>
      </c>
      <c r="B105" s="4" t="s">
        <f>=HYPERLINK("https://leilaoonline.com.br/lote/detalhe/13284", " GERADOR BAMBOZZI  PERKINS P4000., ANO 2007, FR 49739, UND SERRA ")</f>
      </c>
      <c r="C105" s="4" t="inlineStr">
        <is>
          <t>Não vendido</t>
        </is>
      </c>
      <c r="D105" s="4" t="inlineStr">
        <is>
          <t>15</t>
        </is>
      </c>
      <c r="E105" s="5" t="inlineStr">
        <is>
          <t>4.650,00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=HYPERLINK("https://leilaoonline.com.br/lote/detalhe/13278", "11566")</f>
      </c>
      <c r="B106" s="4" t="s">
        <f>=HYPERLINK("https://leilaoonline.com.br/lote/detalhe/13278", " TRANSBORDO SERMAG 12T, ANO 2009, FR 38336, UND SERRA")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=HYPERLINK("https://leilaoonline.com.br/lote/detalhe/13276", "11567")</f>
      </c>
      <c r="B107" s="4" t="s">
        <f>=HYPERLINK("https://leilaoonline.com.br/lote/detalhe/13276", " TRANBORDO SANTAL 12T, ANO 2008, FR 38326, UND SERRA")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1.150,00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=HYPERLINK("https://leilaoonline.com.br/lote/detalhe/13277", "11582")</f>
      </c>
      <c r="B108" s="4" t="s">
        <f>=HYPERLINK("https://leilaoonline.com.br/lote/detalhe/13277", " TRATOR CASE MX 240 MAGNUM 4X4, ANO 2010, FR 127008, UND SERRA")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10.500,00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=HYPERLINK("https://leilaoonline.com.br/lote/detalhe/13279", "11583")</f>
      </c>
      <c r="B109" s="4" t="s">
        <f>=HYPERLINK("https://leilaoonline.com.br/lote/detalhe/13279", " TRATOR CASE MX 240 MAGNUM 4X4, ANO 2010, FR 93321, UND SERRA")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10.750,00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=HYPERLINK("https://leilaoonline.com.br/lote/detalhe/13337", "11588")</f>
      </c>
      <c r="B110" s="4" t="s">
        <f>=HYPERLINK("https://leilaoonline.com.br/lote/detalhe/13337", "  TRATOR VALTRA BM 110 4X4, ANO 2002, FR 360645, UND SERRA")</f>
      </c>
      <c r="C110" s="4" t="inlineStr">
        <is>
          <t>Vendido</t>
        </is>
      </c>
      <c r="D110" s="4" t="inlineStr">
        <is>
          <t>81</t>
        </is>
      </c>
      <c r="E110" s="5" t="inlineStr">
        <is>
          <t>31.500,00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=HYPERLINK("https://leilaoonline.com.br/lote/detalhe/13191", "11590")</f>
      </c>
      <c r="B111" s="4" t="s">
        <f>=HYPERLINK("https://leilaoonline.com.br/lote/detalhe/13191", " CAMINHÃO VW/15.1580 EURO 3 WORKER COMBOIO, ANO/MOD 2008/2009 PLACA EFX2694, FR131203, UND SERRA")</f>
      </c>
      <c r="C111" s="4" t="inlineStr">
        <is>
          <t>Vendido</t>
        </is>
      </c>
      <c r="D111" s="4" t="inlineStr">
        <is>
          <t>33</t>
        </is>
      </c>
      <c r="E111" s="5" t="inlineStr">
        <is>
          <t>36.000,00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=HYPERLINK("https://leilaoonline.com.br/lote/detalhe/13192", "11591")</f>
      </c>
      <c r="B112" s="4" t="s">
        <f>=HYPERLINK("https://leilaoonline.com.br/lote/detalhe/13192", " GRADE, ANO 1988, FR134483, UND SERRA")</f>
      </c>
      <c r="C112" s="4" t="inlineStr">
        <is>
          <t>Vendido</t>
        </is>
      </c>
      <c r="D112" s="4" t="inlineStr">
        <is>
          <t>11</t>
        </is>
      </c>
      <c r="E112" s="5" t="inlineStr">
        <is>
          <t>2.150,00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=HYPERLINK("https://leilaoonline.com.br/lote/detalhe/13195", "11592")</f>
      </c>
      <c r="B113" s="4" t="s">
        <f>=HYPERLINK("https://leilaoonline.com.br/lote/detalhe/13195", " TRANSBORDO SMR 10500 10 T, ANO 2008, FR10124, UND SERRA")</f>
      </c>
      <c r="C113" s="4" t="inlineStr">
        <is>
          <t>Não vendido</t>
        </is>
      </c>
      <c r="D113" s="4" t="inlineStr">
        <is>
          <t>6</t>
        </is>
      </c>
      <c r="E113" s="5" t="inlineStr">
        <is>
          <t>2.500,00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=HYPERLINK("https://leilaoonline.com.br/lote/detalhe/13194", "11593")</f>
      </c>
      <c r="B114" s="4" t="s">
        <f>=HYPERLINK("https://leilaoonline.com.br/lote/detalhe/13194", " TRANSBORDO SMR 10500 10 T, ANO 2008, FR135614, UND SERRA")</f>
      </c>
      <c r="C114" s="4" t="inlineStr">
        <is>
          <t>Vendido</t>
        </is>
      </c>
      <c r="D114" s="4" t="inlineStr">
        <is>
          <t>7</t>
        </is>
      </c>
      <c r="E114" s="5" t="inlineStr">
        <is>
          <t>2.650,00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=HYPERLINK("https://leilaoonline.com.br/lote/detalhe/13196", "11594")</f>
      </c>
      <c r="B115" s="4" t="s">
        <f>=HYPERLINK("https://leilaoonline.com.br/lote/detalhe/13196", " TRANSBORDO SMR 10500 10 T, ANO 2007, FR10107, UND SERRA")</f>
      </c>
      <c r="C115" s="4" t="inlineStr">
        <is>
          <t>Vendido</t>
        </is>
      </c>
      <c r="D115" s="4" t="inlineStr">
        <is>
          <t>5</t>
        </is>
      </c>
      <c r="E115" s="5" t="inlineStr">
        <is>
          <t>2.350,00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=HYPERLINK("https://leilaoonline.com.br/lote/detalhe/13180", "11595")</f>
      </c>
      <c r="B116" s="4" t="s">
        <f>=HYPERLINK("https://leilaoonline.com.br/lote/detalhe/13180", " TRANSBORDO SMR 10500 10 T, ANO 2008, FR135613, UND SERRA")</f>
      </c>
      <c r="C116" s="4" t="inlineStr">
        <is>
          <t>Vendido</t>
        </is>
      </c>
      <c r="D116" s="4" t="inlineStr">
        <is>
          <t>5</t>
        </is>
      </c>
      <c r="E116" s="5" t="inlineStr">
        <is>
          <t>2.350,00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=HYPERLINK("https://leilaoonline.com.br/lote/detalhe/13172", "11596")</f>
      </c>
      <c r="B117" s="4" t="s">
        <f>=HYPERLINK("https://leilaoonline.com.br/lote/detalhe/13172", " TRANSBORDO SMR 10500 10 T, ANO 2007, FR10110, UND SERRA")</f>
      </c>
      <c r="C117" s="4" t="inlineStr">
        <is>
          <t>Vendido</t>
        </is>
      </c>
      <c r="D117" s="4" t="inlineStr">
        <is>
          <t>2</t>
        </is>
      </c>
      <c r="E117" s="5" t="inlineStr">
        <is>
          <t>2.200,00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=HYPERLINK("https://leilaoonline.com.br/lote/detalhe/13170", "11597")</f>
      </c>
      <c r="B118" s="4" t="s">
        <f>=HYPERLINK("https://leilaoonline.com.br/lote/detalhe/13170", " TRANSBORDO SMR 10500 10 T, ANO 2008, FR135616, UND SERRA")</f>
      </c>
      <c r="C118" s="4" t="inlineStr">
        <is>
          <t>Vendido</t>
        </is>
      </c>
      <c r="D118" s="4" t="inlineStr">
        <is>
          <t>2</t>
        </is>
      </c>
      <c r="E118" s="5" t="inlineStr">
        <is>
          <t>1.900,00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=HYPERLINK("https://leilaoonline.com.br/lote/detalhe/13179", "11598")</f>
      </c>
      <c r="B119" s="4" t="s">
        <f>=HYPERLINK("https://leilaoonline.com.br/lote/detalhe/13179", " TRANSBORDO SMR 10500 10 T, ANO 2007, FR10113, UND SERRA")</f>
      </c>
      <c r="C119" s="4" t="inlineStr">
        <is>
          <t>Vendido</t>
        </is>
      </c>
      <c r="D119" s="4" t="inlineStr">
        <is>
          <t>10</t>
        </is>
      </c>
      <c r="E119" s="5" t="inlineStr">
        <is>
          <t>3.100,00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=HYPERLINK("https://leilaoonline.com.br/lote/detalhe/13185", "11599")</f>
      </c>
      <c r="B120" s="4" t="s">
        <f>=HYPERLINK("https://leilaoonline.com.br/lote/detalhe/13185", " TRANSBORDO SMR 10500 10 T, ANO 2008, FR135611, UND SERRA")</f>
      </c>
      <c r="C120" s="4" t="inlineStr">
        <is>
          <t>Vendido</t>
        </is>
      </c>
      <c r="D120" s="4" t="inlineStr">
        <is>
          <t>8</t>
        </is>
      </c>
      <c r="E120" s="5" t="inlineStr">
        <is>
          <t>2.800,00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=HYPERLINK("https://leilaoonline.com.br/lote/detalhe/13171", "11600")</f>
      </c>
      <c r="B121" s="4" t="s">
        <f>=HYPERLINK("https://leilaoonline.com.br/lote/detalhe/13171", " TRANSBORDO SMR 10500 10 T, ANO 2008, FR10125, UND SERRA")</f>
      </c>
      <c r="C121" s="4" t="inlineStr">
        <is>
          <t>Não vendido</t>
        </is>
      </c>
      <c r="D121" s="4" t="inlineStr">
        <is>
          <t>6</t>
        </is>
      </c>
      <c r="E121" s="5" t="inlineStr">
        <is>
          <t>3.100,00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=HYPERLINK("https://leilaoonline.com.br/lote/detalhe/13173", "11601")</f>
      </c>
      <c r="B122" s="4" t="s">
        <f>=HYPERLINK("https://leilaoonline.com.br/lote/detalhe/13173", " TRANSBORDO SMR 10500 10 T, ANO 2007, FR10114, UND SERRA")</f>
      </c>
      <c r="C122" s="4" t="inlineStr">
        <is>
          <t>Vendido</t>
        </is>
      </c>
      <c r="D122" s="4" t="inlineStr">
        <is>
          <t>9</t>
        </is>
      </c>
      <c r="E122" s="5" t="inlineStr">
        <is>
          <t>2.950,00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=HYPERLINK("https://leilaoonline.com.br/lote/detalhe/13315", "11602")</f>
      </c>
      <c r="B123" s="4" t="s">
        <f>=HYPERLINK("https://leilaoonline.com.br/lote/detalhe/13315", "TUBOS E CONEXÕES DE ALUMÍNIO 8" X 6 MTS ( APROX. 90 UND), S/FR, UND SERRA")</f>
      </c>
      <c r="C123" s="4" t="inlineStr">
        <is>
          <t>Vendido</t>
        </is>
      </c>
      <c r="D123" s="4" t="inlineStr">
        <is>
          <t>44</t>
        </is>
      </c>
      <c r="E123" s="5" t="inlineStr">
        <is>
          <t>7.700,00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=HYPERLINK("https://leilaoonline.com.br/lote/detalhe/13182", "11603")</f>
      </c>
      <c r="B124" s="4" t="s">
        <f>=HYPERLINK("https://leilaoonline.com.br/lote/detalhe/13182", " SR/SERGOMEL SRSCPI 2E  12,50M ANO 2014, PLACA FQC0635, FR361737, UND ZANIN")</f>
      </c>
      <c r="C124" s="4" t="inlineStr">
        <is>
          <t>Não vendido</t>
        </is>
      </c>
      <c r="D124" s="4" t="inlineStr">
        <is>
          <t>51</t>
        </is>
      </c>
      <c r="E124" s="5" t="inlineStr">
        <is>
          <t>30.250,00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=HYPERLINK("https://leilaoonline.com.br/lote/detalhe/13188", "11604")</f>
      </c>
      <c r="B125" s="4" t="s">
        <f>=HYPERLINK("https://leilaoonline.com.br/lote/detalhe/13188", "R/SERGOMEL RSCPI 4E REBOQUE 12,5M, ANO 2014, PLACA FQK4529, FR361739, UND ZANIN")</f>
      </c>
      <c r="C125" s="4" t="inlineStr">
        <is>
          <t>Não vendido</t>
        </is>
      </c>
      <c r="D125" s="4" t="inlineStr">
        <is>
          <t>45</t>
        </is>
      </c>
      <c r="E125" s="5" t="inlineStr">
        <is>
          <t>28.000,00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=HYPERLINK("https://leilaoonline.com.br/lote/detalhe/13178", "11605")</f>
      </c>
      <c r="B126" s="4" t="s">
        <f>=HYPERLINK("https://leilaoonline.com.br/lote/detalhe/13178", " R/RANDON RQ CA REBOQUE  8,00 M, ANO 2008, PLACA DXX0185, FR81979, UND ZANIN")</f>
      </c>
      <c r="C126" s="4" t="inlineStr">
        <is>
          <t>Não vendido</t>
        </is>
      </c>
      <c r="D126" s="4" t="inlineStr">
        <is>
          <t>7</t>
        </is>
      </c>
      <c r="E126" s="5" t="inlineStr">
        <is>
          <t>5.800,00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=HYPERLINK("https://leilaoonline.com.br/lote/detalhe/13176", "11606")</f>
      </c>
      <c r="B127" s="4" t="s">
        <f>=HYPERLINK("https://leilaoonline.com.br/lote/detalhe/13176", "R/GUERRA AG CV REBOQUE GUERRA 8,20 M, ANO/MOD 2008/2009, PLACA DXX0372, FR82609, UND ZANIN")</f>
      </c>
      <c r="C127" s="4" t="inlineStr">
        <is>
          <t>Vendido</t>
        </is>
      </c>
      <c r="D127" s="4" t="inlineStr">
        <is>
          <t>29</t>
        </is>
      </c>
      <c r="E127" s="5" t="inlineStr">
        <is>
          <t>12.750,00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=HYPERLINK("https://leilaoonline.com.br/lote/detalhe/13183", "11607")</f>
      </c>
      <c r="B128" s="4" t="s">
        <f>=HYPERLINK("https://leilaoonline.com.br/lote/detalhe/13183", "R/GUERRA AG CV REBOQUE GUERRA 8,20 M, ANO/MOD 2008/2009, PLACA DXX0378, FR82610, UND ZANIN")</f>
      </c>
      <c r="C128" s="4" t="inlineStr">
        <is>
          <t>Vendido</t>
        </is>
      </c>
      <c r="D128" s="4" t="inlineStr">
        <is>
          <t>31</t>
        </is>
      </c>
      <c r="E128" s="5" t="inlineStr">
        <is>
          <t>15.750,00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=HYPERLINK("https://leilaoonline.com.br/lote/detalhe/13174", "11608")</f>
      </c>
      <c r="B129" s="4" t="s">
        <f>=HYPERLINK("https://leilaoonline.com.br/lote/detalhe/13174", " REBOQUE RANDON  8,00 M, ANO 2008, PLACA EAP7093, FR121429, UND ZANIN")</f>
      </c>
      <c r="C129" s="4" t="inlineStr">
        <is>
          <t>Vendido</t>
        </is>
      </c>
      <c r="D129" s="4" t="inlineStr">
        <is>
          <t>25</t>
        </is>
      </c>
      <c r="E129" s="5" t="inlineStr">
        <is>
          <t>13.000,00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=HYPERLINK("https://leilaoonline.com.br/lote/detalhe/13184", "11609")</f>
      </c>
      <c r="B130" s="4" t="s">
        <f>=HYPERLINK("https://leilaoonline.com.br/lote/detalhe/13184", " SR/USICAMP SRCP E2 10000 S.REBOQUE USICAMP 12,50 M, ANO 2008, PLACA EAD5291, FR70355, UND ZANIN")</f>
      </c>
      <c r="C130" s="4" t="inlineStr">
        <is>
          <t>Vendido</t>
        </is>
      </c>
      <c r="D130" s="4" t="inlineStr">
        <is>
          <t>81</t>
        </is>
      </c>
      <c r="E130" s="5" t="inlineStr">
        <is>
          <t>31.250,00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=HYPERLINK("https://leilaoonline.com.br/lote/detalhe/13186", "11610")</f>
      </c>
      <c r="B131" s="4" t="s">
        <f>=HYPERLINK("https://leilaoonline.com.br/lote/detalhe/13186", " SR/USICAMP SRCP E2 10000 S.REBOQUE USICAMP 12,50 M, ANO 2009, PLACA NLO9323, FR164027, UND ZANIN")</f>
      </c>
      <c r="C131" s="4" t="inlineStr">
        <is>
          <t>Vendido</t>
        </is>
      </c>
      <c r="D131" s="4" t="inlineStr">
        <is>
          <t>56</t>
        </is>
      </c>
      <c r="E131" s="5" t="inlineStr">
        <is>
          <t>26.250,00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=HYPERLINK("https://leilaoonline.com.br/lote/detalhe/13175", "11613")</f>
      </c>
      <c r="B132" s="4" t="s">
        <f>=HYPERLINK("https://leilaoonline.com.br/lote/detalhe/13175", " HIDROROL METALMAG (ROLÃO), FR10511, UND ZANIN")</f>
      </c>
      <c r="C132" s="4" t="inlineStr">
        <is>
          <t>Vendido</t>
        </is>
      </c>
      <c r="D132" s="4" t="inlineStr">
        <is>
          <t>31</t>
        </is>
      </c>
      <c r="E132" s="5" t="inlineStr">
        <is>
          <t>9.250,00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=HYPERLINK("https://leilaoonline.com.br/lote/detalhe/13166", "11614")</f>
      </c>
      <c r="B133" s="4" t="s">
        <f>=HYPERLINK("https://leilaoonline.com.br/lote/detalhe/13166", " CASE MX 270 MAGNUM 4X4, ANO 2010, SÉRIE/CHASSI ZACF40525-70C401006, FR116517, UND ZANIN")</f>
      </c>
      <c r="C133" s="4" t="inlineStr">
        <is>
          <t>Não vendido</t>
        </is>
      </c>
      <c r="D133" s="4" t="inlineStr">
        <is>
          <t>52</t>
        </is>
      </c>
      <c r="E133" s="5" t="inlineStr">
        <is>
          <t>38.000,00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=HYPERLINK("https://leilaoonline.com.br/lote/detalhe/13167", "11615")</f>
      </c>
      <c r="B134" s="4" t="s">
        <f>=HYPERLINK("https://leilaoonline.com.br/lote/detalhe/13167", " CAMINHÃO M.BENZ/L 2638 6X4, MUNCK , ANO 2002, PLACA  CZV0648, FR120859/FR361640/FR361857, UND ZANIN")</f>
      </c>
      <c r="C134" s="4" t="inlineStr">
        <is>
          <t>Não vendido</t>
        </is>
      </c>
      <c r="D134" s="4" t="inlineStr">
        <is>
          <t>49</t>
        </is>
      </c>
      <c r="E134" s="5" t="inlineStr">
        <is>
          <t>58.500,00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=HYPERLINK("https://leilaoonline.com.br/lote/detalhe/13169", "11616")</f>
      </c>
      <c r="B135" s="4" t="s">
        <f>=HYPERLINK("https://leilaoonline.com.br/lote/detalhe/13169", " CAMINHÃO M.BENZ/L 2638 6X4, ANO 2002, PLACA CZV0644, FR120855, UND ZANIN")</f>
      </c>
      <c r="C135" s="4" t="inlineStr">
        <is>
          <t>Vendido</t>
        </is>
      </c>
      <c r="D135" s="4" t="inlineStr">
        <is>
          <t>50</t>
        </is>
      </c>
      <c r="E135" s="5" t="inlineStr">
        <is>
          <t>37.500,00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=HYPERLINK("https://leilaoonline.com.br/lote/detalhe/13197", "11617")</f>
      </c>
      <c r="B136" s="4" t="s">
        <f>=HYPERLINK("https://leilaoonline.com.br/lote/detalhe/13197", " CARRETA ABRIGO OPERAD.RSA, FR121592, UND ZANIN")</f>
      </c>
      <c r="C136" s="4" t="inlineStr">
        <is>
          <t>Vendido</t>
        </is>
      </c>
      <c r="D136" s="4" t="inlineStr">
        <is>
          <t>25</t>
        </is>
      </c>
      <c r="E136" s="5" t="inlineStr">
        <is>
          <t>3.300,00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=HYPERLINK("https://leilaoonline.com.br/lote/detalhe/13198", "11618")</f>
      </c>
      <c r="B137" s="4" t="s">
        <f>=HYPERLINK("https://leilaoonline.com.br/lote/detalhe/13198", " TRANSBORDO SMR 10500 10 T, ANO 2007, FR10109, UND ZANIN")</f>
      </c>
      <c r="C137" s="4" t="inlineStr">
        <is>
          <t>Não vendido</t>
        </is>
      </c>
      <c r="D137" s="4" t="inlineStr">
        <is>
          <t>6</t>
        </is>
      </c>
      <c r="E137" s="5" t="inlineStr">
        <is>
          <t>2.800,00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=HYPERLINK("https://leilaoonline.com.br/lote/detalhe/13199", "11621")</f>
      </c>
      <c r="B138" s="4" t="s">
        <f>=HYPERLINK("https://leilaoonline.com.br/lote/detalhe/13199", " TRANSBORDO SMR 10500 10 T, ANO 2008, FR10117, UND ZANIN ")</f>
      </c>
      <c r="C138" s="4" t="inlineStr">
        <is>
          <t>Não vendido</t>
        </is>
      </c>
      <c r="D138" s="4" t="inlineStr">
        <is>
          <t>4</t>
        </is>
      </c>
      <c r="E138" s="5" t="inlineStr">
        <is>
          <t>2.300,00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=HYPERLINK("https://leilaoonline.com.br/lote/detalhe/13200", "11622")</f>
      </c>
      <c r="B139" s="4" t="s">
        <f>=HYPERLINK("https://leilaoonline.com.br/lote/detalhe/13200", " TRANSBORDO SERMAG 12 T, ANO 2009, FR38340, UND ZANIN")</f>
      </c>
      <c r="C139" s="4" t="inlineStr">
        <is>
          <t>Não vendido</t>
        </is>
      </c>
      <c r="D139" s="4" t="inlineStr">
        <is>
          <t>29</t>
        </is>
      </c>
      <c r="E139" s="5" t="inlineStr">
        <is>
          <t>8.550,00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=HYPERLINK("https://leilaoonline.com.br/lote/detalhe/13299", "12083")</f>
      </c>
      <c r="B140" s="4" t="s">
        <f>=HYPERLINK("https://leilaoonline.com.br/lote/detalhe/13299", " TRANSBORDO SANTAL VT 10T, ANO 2009, SÉRIE 68287, FR10148, UND JUNQUEIRA")</f>
      </c>
      <c r="C140" s="4" t="inlineStr">
        <is>
          <t>Não vendido</t>
        </is>
      </c>
      <c r="D140" s="4" t="inlineStr">
        <is>
          <t>10</t>
        </is>
      </c>
      <c r="E140" s="5" t="inlineStr">
        <is>
          <t>3.100,00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=HYPERLINK("https://leilaoonline.com.br/lote/detalhe/13300", "12084")</f>
      </c>
      <c r="B141" s="4" t="s">
        <f>=HYPERLINK("https://leilaoonline.com.br/lote/detalhe/13300", " TRANSBORDO SANTAL VT 10T, ANO 2009, SÉRIE 68280, FR10139, UND JUNQUEIRA")</f>
      </c>
      <c r="C141" s="4" t="inlineStr">
        <is>
          <t>Não vendido</t>
        </is>
      </c>
      <c r="D141" s="4" t="inlineStr">
        <is>
          <t>2</t>
        </is>
      </c>
      <c r="E141" s="5" t="inlineStr">
        <is>
          <t>1.200,00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=HYPERLINK("https://leilaoonline.com.br/lote/detalhe/13304", "12085")</f>
      </c>
      <c r="B142" s="4" t="s">
        <f>=HYPERLINK("https://leilaoonline.com.br/lote/detalhe/13304", " TRANSBORDO SANTAL VT 10T, ANO 2008, SÉRIE02282 SMR10000, FR10133, UND JUNQUEIRA")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1.300,00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=HYPERLINK("https://leilaoonline.com.br/lote/detalhe/13297", "12125")</f>
      </c>
      <c r="B143" s="4" t="s">
        <f>=HYPERLINK("https://leilaoonline.com.br/lote/detalhe/13297", " CARRETA DE PLANTIO, ANO 2013,, FR92853, UND JUNQUEIRA")</f>
      </c>
      <c r="C143" s="4" t="inlineStr">
        <is>
          <t>Não vendido</t>
        </is>
      </c>
      <c r="D143" s="4" t="inlineStr">
        <is>
          <t>10</t>
        </is>
      </c>
      <c r="E143" s="5" t="inlineStr">
        <is>
          <t>2.600,00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=HYPERLINK("https://leilaoonline.com.br/lote/detalhe/13301", "12181")</f>
      </c>
      <c r="B144" s="4" t="s">
        <f>=HYPERLINK("https://leilaoonline.com.br/lote/detalhe/13301", " TRANSBORDO SMR 10500 10T, ANO 2008, SÉRIE SMR10000, FR10136, UND JUNQUEIRA")</f>
      </c>
      <c r="C144" s="4" t="inlineStr">
        <is>
          <t>Não vendido</t>
        </is>
      </c>
      <c r="D144" s="4" t="inlineStr">
        <is>
          <t>13</t>
        </is>
      </c>
      <c r="E144" s="5" t="inlineStr">
        <is>
          <t>3.850,00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=HYPERLINK("https://leilaoonline.com.br/lote/detalhe/13303", "12182")</f>
      </c>
      <c r="B145" s="4" t="s">
        <f>=HYPERLINK("https://leilaoonline.com.br/lote/detalhe/13303", " TRANSBORDO SMR 10500 10T, ANO 2008, SÉRIE 02280 SMR10000, FR10128, UND JUNQUEIRA")</f>
      </c>
      <c r="C145" s="4" t="inlineStr">
        <is>
          <t>Não vendido</t>
        </is>
      </c>
      <c r="D145" s="4" t="inlineStr">
        <is>
          <t>2</t>
        </is>
      </c>
      <c r="E145" s="5" t="inlineStr">
        <is>
          <t>1.300,00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=HYPERLINK("https://leilaoonline.com.br/lote/detalhe/13305", "12183")</f>
      </c>
      <c r="B146" s="4" t="s">
        <f>=HYPERLINK("https://leilaoonline.com.br/lote/detalhe/13305", " TRANSBORDO SMR 10500 10T, ANO 2008, SÉRIE 02281 SMR10000, FR10127, UND JUNQUEIRA")</f>
      </c>
      <c r="C146" s="4" t="inlineStr">
        <is>
          <t>Não vendido</t>
        </is>
      </c>
      <c r="D146" s="4" t="inlineStr">
        <is>
          <t>21</t>
        </is>
      </c>
      <c r="E146" s="5" t="inlineStr">
        <is>
          <t>5.850,00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=HYPERLINK("https://leilaoonline.com.br/lote/detalhe/13302", "12185")</f>
      </c>
      <c r="B147" s="4" t="s">
        <f>=HYPERLINK("https://leilaoonline.com.br/lote/detalhe/13302", " TRANSBORDO SMR 10500 10T, ANO 2008, SÉRIE SMR10000, FR10138, UND JUNQUEIRA")</f>
      </c>
      <c r="C147" s="4" t="inlineStr">
        <is>
          <t>Não vendido</t>
        </is>
      </c>
      <c r="D147" s="4" t="inlineStr">
        <is>
          <t>9</t>
        </is>
      </c>
      <c r="E147" s="5" t="inlineStr">
        <is>
          <t>3.250,00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=HYPERLINK("https://leilaoonline.com.br/lote/detalhe/13298", "12191")</f>
      </c>
      <c r="B148" s="4" t="s">
        <f>=HYPERLINK("https://leilaoonline.com.br/lote/detalhe/13298", " TRANSBORDO SMR 10500 10T, ANO 2008, SÉRIE 02280 SMR10000, FR10131, UND JUNQUEIRA")</f>
      </c>
      <c r="C148" s="4" t="inlineStr">
        <is>
          <t>Não vendido</t>
        </is>
      </c>
      <c r="D148" s="4" t="inlineStr">
        <is>
          <t>7</t>
        </is>
      </c>
      <c r="E148" s="5" t="inlineStr">
        <is>
          <t>2.550,00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=HYPERLINK("https://leilaoonline.com.br/lote/detalhe/13331", "12200")</f>
      </c>
      <c r="B149" s="4" t="s">
        <f>=HYPERLINK("https://leilaoonline.com.br/lote/detalhe/13331", " ADUBADEIRA DE SUPERFICIE, ANO 2010, FR92759, UND JUNQUEIRA")</f>
      </c>
      <c r="C149" s="4" t="inlineStr">
        <is>
          <t>Não vendido</t>
        </is>
      </c>
      <c r="D149" s="4" t="inlineStr">
        <is>
          <t>2</t>
        </is>
      </c>
      <c r="E149" s="5" t="inlineStr">
        <is>
          <t>900,00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=HYPERLINK("https://leilaoonline.com.br/lote/detalhe/13307", "12250")</f>
      </c>
      <c r="B150" s="4" t="s">
        <f>=HYPERLINK("https://leilaoonline.com.br/lote/detalhe/13307", " TRATOR CASE MX 240 MAGNUM 4X4, ANO 2010, FR93320, UND JUNQUEIRA")</f>
      </c>
      <c r="C150" s="4" t="inlineStr">
        <is>
          <t>Não vendido</t>
        </is>
      </c>
      <c r="D150" s="4" t="inlineStr">
        <is>
          <t>93</t>
        </is>
      </c>
      <c r="E150" s="5" t="inlineStr">
        <is>
          <t>58.500,00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=HYPERLINK("https://leilaoonline.com.br/lote/detalhe/13306", "12263")</f>
      </c>
      <c r="B151" s="4" t="s">
        <f>=HYPERLINK("https://leilaoonline.com.br/lote/detalhe/13306", " CARROCERIA MUNCK, ANO 2010, FR92020, UND JUNQUEIRA")</f>
      </c>
      <c r="C151" s="4" t="inlineStr">
        <is>
          <t>Não vendido</t>
        </is>
      </c>
      <c r="D151" s="4" t="inlineStr">
        <is>
          <t>21</t>
        </is>
      </c>
      <c r="E151" s="5" t="inlineStr">
        <is>
          <t>4.500,00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=HYPERLINK("https://leilaoonline.com.br/lote/detalhe/13311", "12278")</f>
      </c>
      <c r="B152" s="4" t="s">
        <f>=HYPERLINK("https://leilaoonline.com.br/lote/detalhe/13311", " SUPER CULTIVADOR DMB, ANO 2008,, FR92732")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=HYPERLINK("https://leilaoonline.com.br/lote/detalhe/13201", "15292")</f>
      </c>
      <c r="B153" s="4" t="s">
        <f>=HYPERLINK("https://leilaoonline.com.br/lote/detalhe/13201", " CAT 966 PÁ CARREGADORA, ANO 1989, SÉRIE 58Z1544, FR116355, UND BONFIM")</f>
      </c>
      <c r="C153" s="4" t="inlineStr">
        <is>
          <t>Vendido</t>
        </is>
      </c>
      <c r="D153" s="4" t="inlineStr">
        <is>
          <t>60</t>
        </is>
      </c>
      <c r="E153" s="5" t="inlineStr">
        <is>
          <t>48.500,00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=HYPERLINK("https://leilaoonline.com.br/lote/detalhe/13294", "16258")</f>
      </c>
      <c r="B154" s="4" t="s">
        <f>=HYPERLINK("https://leilaoonline.com.br/lote/detalhe/13294", " 1 CULTIVADOR E 1 SULCADOR, FR25212/67121, UND SANTA HELENA")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550,00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=HYPERLINK("https://leilaoonline.com.br/lote/detalhe/13329", "16270")</f>
      </c>
      <c r="B155" s="4" t="s">
        <f>=HYPERLINK("https://leilaoonline.com.br/lote/detalhe/13329", " FRESNA ( VENDA SUCATA FALTANDO ADEQUAÇÃO NR12)  SF, LOC. SANTA HELENA ")</f>
      </c>
      <c r="C155" s="4" t="inlineStr">
        <is>
          <t>Não vendido</t>
        </is>
      </c>
      <c r="D155" s="4" t="inlineStr">
        <is>
          <t>5</t>
        </is>
      </c>
      <c r="E155" s="5" t="inlineStr">
        <is>
          <t>3.100,00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=HYPERLINK("https://leilaoonline.com.br/lote/detalhe/13266", "16274")</f>
      </c>
      <c r="B156" s="4" t="s">
        <f>=HYPERLINK("https://leilaoonline.com.br/lote/detalhe/13266", "  CAMINHÃO M.BENZ/L 2219, S/ CAÇAMBA, ANO 1983, FR 58622,PLACA CQZ8965,LOC. UND. SANTA HELENA ")</f>
      </c>
      <c r="C156" s="4" t="inlineStr">
        <is>
          <t>Vendido</t>
        </is>
      </c>
      <c r="D156" s="4" t="inlineStr">
        <is>
          <t>20</t>
        </is>
      </c>
      <c r="E156" s="5" t="inlineStr">
        <is>
          <t>18.750,00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=HYPERLINK("https://leilaoonline.com.br/lote/detalhe/13330", "16275")</f>
      </c>
      <c r="B157" s="4" t="s">
        <f>=HYPERLINK("https://leilaoonline.com.br/lote/detalhe/13330", "CAMINHÃO VOLVO/NL 10 280, VENDA SEM A CAÇAMBA, ANO 1990, PLACA BSC2194, FR35017, UND. SANTA HELENA ")</f>
      </c>
      <c r="C157" s="4" t="inlineStr">
        <is>
          <t>Vendido</t>
        </is>
      </c>
      <c r="D157" s="4" t="inlineStr">
        <is>
          <t>10</t>
        </is>
      </c>
      <c r="E157" s="5" t="inlineStr">
        <is>
          <t>18.500,00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=HYPERLINK("https://leilaoonline.com.br/lote/detalhe/13267", "16282")</f>
      </c>
      <c r="B158" s="4" t="s">
        <f>=HYPERLINK("https://leilaoonline.com.br/lote/detalhe/13267", " 1 ESTEIRA C/ 1 JET , FR52595, LOC. BOM RETIRO")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250,00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=HYPERLINK("https://leilaoonline.com.br/lote/detalhe/13268", "16285")</f>
      </c>
      <c r="B159" s="4" t="s">
        <f>=HYPERLINK("https://leilaoonline.com.br/lote/detalhe/13268", " TANQUE VERTICAL DE AÇO, APROX. 10M3, SF, LOC. BOM RETIRO")</f>
      </c>
      <c r="C159" s="4" t="inlineStr">
        <is>
          <t>Vendido</t>
        </is>
      </c>
      <c r="D159" s="4" t="inlineStr">
        <is>
          <t>3</t>
        </is>
      </c>
      <c r="E159" s="5" t="inlineStr">
        <is>
          <t>600,00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=HYPERLINK("https://leilaoonline.com.br/lote/detalhe/13322", "16290")</f>
      </c>
      <c r="B160" s="4" t="s">
        <f>=HYPERLINK("https://leilaoonline.com.br/lote/detalhe/13322", " 1 MAQUINA DE BALANCEAMENTO HOFMANN FINISHBAIANCER, UND. SÃO FRANCISCO")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200,00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=HYPERLINK("https://leilaoonline.com.br/lote/detalhe/13248", "16293")</f>
      </c>
      <c r="B161" s="4" t="s">
        <f>=HYPERLINK("https://leilaoonline.com.br/lote/detalhe/13248", "  CAMINHÃO VOLVO/NL 12 410 6X4, ANO 1995,PLACA BZE6379, FR 65013, LOC. UND. SÃO FRANCISCO")</f>
      </c>
      <c r="C161" s="4" t="inlineStr">
        <is>
          <t>Vendido</t>
        </is>
      </c>
      <c r="D161" s="4" t="inlineStr">
        <is>
          <t>36</t>
        </is>
      </c>
      <c r="E161" s="5" t="inlineStr">
        <is>
          <t>30.000,00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=HYPERLINK("https://leilaoonline.com.br/lote/detalhe/13252", "16294")</f>
      </c>
      <c r="B162" s="4" t="s">
        <f>=HYPERLINK("https://leilaoonline.com.br/lote/detalhe/13252", " CARRETA CALCARIO SPANDER, FR 139991, UND. SÃO FRANCISCO")</f>
      </c>
      <c r="C162" s="4" t="inlineStr">
        <is>
          <t>Não vendido</t>
        </is>
      </c>
      <c r="D162" s="4" t="inlineStr">
        <is>
          <t>34</t>
        </is>
      </c>
      <c r="E162" s="5" t="inlineStr">
        <is>
          <t>7.250,00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=HYPERLINK("https://leilaoonline.com.br/lote/detalhe/13253", "16295")</f>
      </c>
      <c r="B163" s="4" t="s">
        <f>=HYPERLINK("https://leilaoonline.com.br/lote/detalhe/13253", " TANQUE DE AÇO CARBONO OLEO( aprox. 50.000 LTS.)  SF, UND. SÃO FRANCISCO")</f>
      </c>
      <c r="C163" s="4" t="inlineStr">
        <is>
          <t>Vendido</t>
        </is>
      </c>
      <c r="D163" s="4" t="inlineStr">
        <is>
          <t>17</t>
        </is>
      </c>
      <c r="E163" s="5" t="inlineStr">
        <is>
          <t>2.700,00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=HYPERLINK("https://leilaoonline.com.br/lote/detalhe/13323", "16296")</f>
      </c>
      <c r="B164" s="4" t="s">
        <f>=HYPERLINK("https://leilaoonline.com.br/lote/detalhe/13323", " 1 BAG SUCATA ELETRICA( CONTATORES, INVERSORES APROX. 300 KL) SF, LOC. SÃO FRANCISCO")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=HYPERLINK("https://leilaoonline.com.br/lote/detalhe/13250", "16300")</f>
      </c>
      <c r="B165" s="4" t="s">
        <f>=HYPERLINK("https://leilaoonline.com.br/lote/detalhe/13250", "  CAMINHÃO VOLVO/NL 12 410 6X4 R, ANO 1996,PLACA CCI7066, FR65027, LOC. UND. RAFARD")</f>
      </c>
      <c r="C165" s="4" t="inlineStr">
        <is>
          <t>Vendido</t>
        </is>
      </c>
      <c r="D165" s="4" t="inlineStr">
        <is>
          <t>40</t>
        </is>
      </c>
      <c r="E165" s="5" t="inlineStr">
        <is>
          <t>32.000,00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=HYPERLINK("https://leilaoonline.com.br/lote/detalhe/13245", "16301")</f>
      </c>
      <c r="B166" s="4" t="s">
        <f>=HYPERLINK("https://leilaoonline.com.br/lote/detalhe/13245", "  CAMINHÃO VOLVO/NL 12 410 6X4 TANQUE, ANO 1993,PLACA BQN1364, FR65012, LOC. UND. RAFARD")</f>
      </c>
      <c r="C166" s="4" t="inlineStr">
        <is>
          <t>Vendido</t>
        </is>
      </c>
      <c r="D166" s="4" t="inlineStr">
        <is>
          <t>30</t>
        </is>
      </c>
      <c r="E166" s="5" t="inlineStr">
        <is>
          <t>27.000,00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=HYPERLINK("https://leilaoonline.com.br/lote/detalhe/13308", "16312")</f>
      </c>
      <c r="B167" s="4" t="s">
        <f>=HYPERLINK("https://leilaoonline.com.br/lote/detalhe/13308", "TORNO IMOR II 650, S/FR, UND. RAFARD")</f>
      </c>
      <c r="C167" s="4" t="inlineStr">
        <is>
          <t>Vendido</t>
        </is>
      </c>
      <c r="D167" s="4" t="inlineStr">
        <is>
          <t>49</t>
        </is>
      </c>
      <c r="E167" s="5" t="inlineStr">
        <is>
          <t>13.750,00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=HYPERLINK("https://leilaoonline.com.br/lote/detalhe/13291", "17011")</f>
      </c>
      <c r="B168" s="4" t="s">
        <f>=HYPERLINK("https://leilaoonline.com.br/lote/detalhe/13291", "MADEIRAS DIVERSAS, S/FR, UND BENALCOOL")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60,00</t>
        </is>
      </c>
      <c r="F168" s="4" t="inlineStr">
        <is>
          <t>20.00</t>
        </is>
      </c>
    </row>
    <row collapsed="false" customFormat="false" customHeight="false" hidden="false" ht="12.1" outlineLevel="0" r="169">
      <c r="A169" s="5" t="s">
        <f>=HYPERLINK("https://leilaoonline.com.br/lote/detalhe/13335", "17014")</f>
      </c>
      <c r="B169" s="4" t="s">
        <f>=HYPERLINK("https://leilaoonline.com.br/lote/detalhe/13335", " CAMINHÃO VW/ 15.180 EURO 3 CARROCERIA COMBOIO, ANO 2010, FR81488, PLACA DXX0792, -  UND BENALCOOL")</f>
      </c>
      <c r="C169" s="4" t="inlineStr">
        <is>
          <t>Vendido</t>
        </is>
      </c>
      <c r="D169" s="4" t="inlineStr">
        <is>
          <t>53</t>
        </is>
      </c>
      <c r="E169" s="5" t="inlineStr">
        <is>
          <t>36.500,00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=HYPERLINK("https://leilaoonline.com.br/lote/detalhe/13295", "17025")</f>
      </c>
      <c r="B170" s="4" t="s">
        <f>=HYPERLINK("https://leilaoonline.com.br/lote/detalhe/13295", "MADEIRAS DIVERSAS, S/FR, UND UNIVALEM")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60,00</t>
        </is>
      </c>
      <c r="F170" s="4" t="inlineStr">
        <is>
          <t>20.00</t>
        </is>
      </c>
    </row>
    <row collapsed="false" customFormat="false" customHeight="false" hidden="false" ht="12.1" outlineLevel="0" r="171">
      <c r="A171" s="5" t="s">
        <f>=HYPERLINK("https://leilaoonline.com.br/lote/detalhe/13292", "17028")</f>
      </c>
      <c r="B171" s="4" t="s">
        <f>=HYPERLINK("https://leilaoonline.com.br/lote/detalhe/13292", "DIVERSOS TUBOS E CONEXÕES DE FIBRA, S/FR, DESTIVALE")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300,00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=HYPERLINK("https://leilaoonline.com.br/lote/detalhe/13288", "17043")</f>
      </c>
      <c r="B172" s="4" t="s">
        <f>=HYPERLINK("https://leilaoonline.com.br/lote/detalhe/13288", " CAMINHÃO VW/BMB 31.320 CNC CM, ANO/MOD 2011/2012, PLACA EDO2598, FR88182, UND GASA")</f>
      </c>
      <c r="C172" s="4" t="inlineStr">
        <is>
          <t>Não vendido</t>
        </is>
      </c>
      <c r="D172" s="4" t="inlineStr">
        <is>
          <t>108</t>
        </is>
      </c>
      <c r="E172" s="5" t="inlineStr">
        <is>
          <t>71.500,00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=HYPERLINK("https://leilaoonline.com.br/lote/detalhe/13289", "17048")</f>
      </c>
      <c r="B173" s="4" t="s">
        <f>=HYPERLINK("https://leilaoonline.com.br/lote/detalhe/13289", " 1 TV 29' PANASONIC, S/FR, UND GASA")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50,00</t>
        </is>
      </c>
      <c r="F173" s="4" t="inlineStr">
        <is>
          <t>25.00</t>
        </is>
      </c>
    </row>
    <row collapsed="false" customFormat="false" customHeight="false" hidden="false" ht="12.1" outlineLevel="0" r="174">
      <c r="A174" s="5" t="s">
        <f>=HYPERLINK("https://leilaoonline.com.br/lote/detalhe/13313", "17057")</f>
      </c>
      <c r="B174" s="4" t="s">
        <f>=HYPERLINK("https://leilaoonline.com.br/lote/detalhe/13313", "CAMINHÃO M.BENZ/L 2325, ANO 1991, PLACA CQW2514, FR139122, (SEM CARROCERIA), UND MUNDIAL")</f>
      </c>
      <c r="C174" s="4" t="inlineStr">
        <is>
          <t>Vendido</t>
        </is>
      </c>
      <c r="D174" s="4" t="inlineStr">
        <is>
          <t>38</t>
        </is>
      </c>
      <c r="E174" s="5" t="inlineStr">
        <is>
          <t>27.000,00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=HYPERLINK("https://leilaoonline.com.br/lote/detalhe/13314", "17061")</f>
      </c>
      <c r="B175" s="4" t="s">
        <f>=HYPERLINK("https://leilaoonline.com.br/lote/detalhe/13314", "1 DESSUPERAQUECEDOR DE CALDO E 2 VÁVULA DE 8" E 12" POLEGADAS, PATR.224127/80548/224136, UND MUNDIAL")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750,00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=HYPERLINK("https://leilaoonline.com.br/lote/detalhe/13312", "17068")</f>
      </c>
      <c r="B176" s="4" t="s">
        <f>=HYPERLINK("https://leilaoonline.com.br/lote/detalhe/13312", "PRANCHA R/RANDON SR CT, ANO 2008, PLACA DXY9752, FR 91141, UND DESTIVALE")</f>
      </c>
      <c r="C176" s="4" t="inlineStr">
        <is>
          <t>Vendido</t>
        </is>
      </c>
      <c r="D176" s="4" t="inlineStr">
        <is>
          <t>37</t>
        </is>
      </c>
      <c r="E176" s="5" t="inlineStr">
        <is>
          <t>40.000,00</t>
        </is>
      </c>
      <c r="F17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2026-04-19T10:23:45.00Z</dcterms:created>
  <dc:creator>Tellks Tecnologia</dc:creator>
  <cp:revision>0</cp:revision>
</cp:coreProperties>
</file>