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- ESCAVADEIRA - PÁ CARREGADEIRA - RETROESCAVADEIRA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=HYPERLINK("https://leilaoonline.com.br/lote/detalhe/197809", "200")</f>
      </c>
      <c r="B11" s="4" t="s">
        <f>=HYPERLINK("https://leilaoonline.com.br/lote/detalhe/197809", " MUT-045-2023. - MOTONIVELADORA CATERPILLAR; MOD. 16M; ANO 2012. - LOC. NOVA LIMA/MG")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=HYPERLINK("https://leilaoonline.com.br/lote/detalhe/197806", "201")</f>
      </c>
      <c r="B12" s="4" t="s">
        <f>=HYPERLINK("https://leilaoonline.com.br/lote/detalhe/197806", " PIC-463-2023. - MOTONIVELADORA CATERPILLAR; MOD. 16M - 297HP (L); ANO 2011. - LOC. ITABIRITO/MG")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257.500,00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=HYPERLINK("https://leilaoonline.com.br/lote/detalhe/197801", "202")</f>
      </c>
      <c r="B13" s="4" t="s">
        <f>=HYPERLINK("https://leilaoonline.com.br/lote/detalhe/197801", " MARI-MND1402-2023. - MOTONIVELADORA VOLVO; MOD. G990; ANO 2007. - LOC. MARIANA/MG")</f>
      </c>
      <c r="C13" s="4" t="inlineStr">
        <is>
          <t>Vendido</t>
        </is>
      </c>
      <c r="D13" s="4" t="inlineStr">
        <is>
          <t>16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=HYPERLINK("https://leilaoonline.com.br/lote/detalhe/197785", "203")</f>
      </c>
      <c r="B14" s="4" t="s">
        <f>=HYPERLINK("https://leilaoonline.com.br/lote/detalhe/197785", " CKS-ATI-066-2023. - CAMINHÃO FORA DE ESTRADA CATERPILLAR; MOD. 793D; ANO 2011. - LOC. CARAJÁS/PA")</f>
      </c>
      <c r="C14" s="4" t="inlineStr">
        <is>
          <t>Vendido</t>
        </is>
      </c>
      <c r="D14" s="4" t="inlineStr">
        <is>
          <t>35</t>
        </is>
      </c>
      <c r="E14" s="5" t="inlineStr">
        <is>
          <t>1.420.000,00</t>
        </is>
      </c>
      <c r="F14" s="4" t="inlineStr">
        <is>
          <t>30000.00</t>
        </is>
      </c>
    </row>
    <row collapsed="false" customFormat="false" customHeight="false" hidden="false" ht="12.1" outlineLevel="0" r="15">
      <c r="A15" s="5" t="s">
        <f>=HYPERLINK("https://leilaoonline.com.br/lote/detalhe/197810", "204")</f>
      </c>
      <c r="B15" s="4" t="s">
        <f>=HYPERLINK("https://leilaoonline.com.br/lote/detalhe/197810", "CKS-ATI-090-2023. - CAMINHÃO FORA DE ESTRADA KOMATSU; MOD. 830E; ANO 2004. - LOC. CARAJÁS/PA")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548.000,00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=HYPERLINK("https://leilaoonline.com.br/lote/detalhe/197793", "205")</f>
      </c>
      <c r="B16" s="4" t="s">
        <f>=HYPERLINK("https://leilaoonline.com.br/lote/detalhe/197793", " BRU-EM8001-2023. - ESCAVADEIRA HIDRÁULICA TEREX/CATERPILLAR; MOD. O&amp;K RH340. - LOC. SÃO GONÇALO DO RIO ABAIXO/MG")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106.000,00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=HYPERLINK("https://leilaoonline.com.br/lote/detalhe/197794", "206")</f>
      </c>
      <c r="B17" s="4" t="s">
        <f>=HYPERLINK("https://leilaoonline.com.br/lote/detalhe/197794", " BRU-RE3108-2023. - ESCAVADEIRA CATERPILLAR; MOD. 336D-268HP; ANO 2012. - LOC. SÃO GONÇALO DO RIO ABAIXO/MG")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14.000,00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=HYPERLINK("https://leilaoonline.com.br/lote/detalhe/197817", "207")</f>
      </c>
      <c r="B18" s="4" t="s">
        <f>=HYPERLINK("https://leilaoonline.com.br/lote/detalhe/197817", " VIG-EH015-2023. - ESCAVADEIRA CATERPILLAR; MOD. 320D-138 HP (L); ANO 2016. - LOC. CONGONHAS/MG")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=HYPERLINK("https://leilaoonline.com.br/lote/detalhe/197811", "208")</f>
      </c>
      <c r="B19" s="4" t="s">
        <f>=HYPERLINK("https://leilaoonline.com.br/lote/detalhe/197811", " SLS-EQ-049-2023. - ESCAVADEIRA CATERPILLAR; MOD. EH336D; ANO 2012. - LOC. SÃO LUÍS/MA")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75.000,00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=HYPERLINK("https://leilaoonline.com.br/lote/detalhe/197807", "209")</f>
      </c>
      <c r="B20" s="4" t="s">
        <f>=HYPERLINK("https://leilaoonline.com.br/lote/detalhe/197807", " SLS-EQ-052-2023. - RETROESCAVADEIRA FIATALLIS; MOD. FB80.3; ANO 2016. - LOC. SÃO LUÍS/MA")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74.000,00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=HYPERLINK("https://leilaoonline.com.br/lote/detalhe/197808", "210")</f>
      </c>
      <c r="B21" s="4" t="s">
        <f>=HYPERLINK("https://leilaoonline.com.br/lote/detalhe/197808", " VIG-RE3913-2023. - RETROESCAVADEIRA CATERPILLAR; MOD. 390D-523HP (L); ANO 2012. - LOC. CONGONHAS/MG")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=HYPERLINK("https://leilaoonline.com.br/lote/detalhe/197795", "211")</f>
      </c>
      <c r="B22" s="4" t="s">
        <f>=HYPERLINK("https://leilaoonline.com.br/lote/detalhe/197795", " CKS-ATI-060-2023. - RETROESCAVADEIRA CATERPILLAR; MOD. 349D; ANO 2013. - LOC. CARAJÁS/PA")</f>
      </c>
      <c r="C22" s="4" t="inlineStr">
        <is>
          <t>Vendido</t>
        </is>
      </c>
      <c r="D22" s="4" t="inlineStr">
        <is>
          <t>2</t>
        </is>
      </c>
      <c r="E22" s="5" t="inlineStr">
        <is>
          <t>111.000,00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=HYPERLINK("https://leilaoonline.com.br/lote/detalhe/197788", "212")</f>
      </c>
      <c r="B23" s="4" t="s">
        <f>=HYPERLINK("https://leilaoonline.com.br/lote/detalhe/197788", "CKS-ATI-064-2023. - PÁ CARREGADEIRA CATERPILLAR PC988H; ANO 2013. - LOC. CARAJÁS/PA")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1.070.000,00</t>
        </is>
      </c>
      <c r="F23" s="4" t="inlineStr">
        <is>
          <t>20000.00</t>
        </is>
      </c>
    </row>
    <row collapsed="false" customFormat="false" customHeight="false" hidden="false" ht="12.1" outlineLevel="0" r="24">
      <c r="A24" s="5" t="s">
        <f>=HYPERLINK("https://leilaoonline.com.br/lote/detalhe/197783", "213")</f>
      </c>
      <c r="B24" s="4" t="s">
        <f>=HYPERLINK("https://leilaoonline.com.br/lote/detalhe/197783", "082-103-2023. - PÁ CARREGADEIRA VOLVO; MOD. L120F; ANO 2017. - LOC. VITÓRIA/ES")</f>
      </c>
      <c r="C24" s="4" t="inlineStr">
        <is>
          <t>Vendido</t>
        </is>
      </c>
      <c r="D24" s="4" t="inlineStr">
        <is>
          <t>22</t>
        </is>
      </c>
      <c r="E24" s="5" t="inlineStr">
        <is>
          <t>101.000,00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=HYPERLINK("https://leilaoonline.com.br/lote/detalhe/197812", "214")</f>
      </c>
      <c r="B25" s="4" t="s">
        <f>=HYPERLINK("https://leilaoonline.com.br/lote/detalhe/197812", " SLS-EQ-035-2023. - PÁ CARREGADEIRA CATERPILLAR; MOD. CAT 962; ANO 2003. - LOC. SÃO LUÍS/MA")</f>
      </c>
      <c r="C25" s="4" t="inlineStr">
        <is>
          <t>Vendido</t>
        </is>
      </c>
      <c r="D25" s="4" t="inlineStr">
        <is>
          <t>17</t>
        </is>
      </c>
      <c r="E25" s="5" t="inlineStr">
        <is>
          <t>46.000,00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=HYPERLINK("https://leilaoonline.com.br/lote/detalhe/197815", "215")</f>
      </c>
      <c r="B26" s="4" t="s">
        <f>=HYPERLINK("https://leilaoonline.com.br/lote/detalhe/197815", "CKS-ATI-081-2023. - PÁ CARREGADEIRA CATERPILLAR; MOD. PC980H; ANO 2011. - LOC. CARAJÁS/PA")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192.000,00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=HYPERLINK("https://leilaoonline.com.br/lote/detalhe/197786", "216")</f>
      </c>
      <c r="B27" s="4" t="s">
        <f>=HYPERLINK("https://leilaoonline.com.br/lote/detalhe/197786", "CKS-ATI-072-2023. - TRATOR DE PNEUS CATERPILLAR; MOD. 854-801HP; ANO 2013. - LOC. CARAJÁS/PA")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=HYPERLINK("https://leilaoonline.com.br/lote/detalhe/197796", "217")</f>
      </c>
      <c r="B28" s="4" t="s">
        <f>=HYPERLINK("https://leilaoonline.com.br/lote/detalhe/197796", "AGLP-PF0120-2023. - PERFURATRIZ ATLAS COPCO; MOD. DM 30; ANO 2012. - LOC. RIO PIRACICABA/MG")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=HYPERLINK("https://leilaoonline.com.br/lote/detalhe/197798", "218")</f>
      </c>
      <c r="B29" s="4" t="s">
        <f>=HYPERLINK("https://leilaoonline.com.br/lote/detalhe/197798", " CKS-ATI-073-2023. - CAMINHÃO COMBOIO VOLKSWAGEM; MOD. 15.180 4X4; ANO 2008/2009. - LOC. CARAJÁS/PA")</f>
      </c>
      <c r="C29" s="4" t="inlineStr">
        <is>
          <t>Vendido</t>
        </is>
      </c>
      <c r="D29" s="4" t="inlineStr">
        <is>
          <t>34</t>
        </is>
      </c>
      <c r="E29" s="5" t="inlineStr">
        <is>
          <t>58.000,00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=HYPERLINK("https://leilaoonline.com.br/lote/detalhe/197792", "219")</f>
      </c>
      <c r="B30" s="4" t="s">
        <f>=HYPERLINK("https://leilaoonline.com.br/lote/detalhe/197792", " BRU-CT7901-2023. - CAMINHÃO MERCEDES BENZ; MOD. HIDROSEMEADURA LK 2423 K; ANO 2007/2008. - LOC. SÃO GONÇALO DO RIO ABAIXO/MG")</f>
      </c>
      <c r="C30" s="4" t="inlineStr">
        <is>
          <t>Vendido</t>
        </is>
      </c>
      <c r="D30" s="4" t="inlineStr">
        <is>
          <t>51</t>
        </is>
      </c>
      <c r="E30" s="5" t="inlineStr">
        <is>
          <t>76.000,00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=HYPERLINK("https://leilaoonline.com.br/lote/detalhe/197803", "220")</f>
      </c>
      <c r="B31" s="4" t="s">
        <f>=HYPERLINK("https://leilaoonline.com.br/lote/detalhe/197803", " FAB-PM4347-2023. - CARREGADEIRA CATERPILLAR; MOD. 980H - 318HP (L); ANO 2015. - LOC. OUROPRETO/MG")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88.000,00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=HYPERLINK("https://leilaoonline.com.br/lote/detalhe/197816", "221")</f>
      </c>
      <c r="B32" s="4" t="s">
        <f>=HYPERLINK("https://leilaoonline.com.br/lote/detalhe/197816", " FAB-CP53193-2023. - CAMINHÃO BASCULANTE SCANIA; MOD. P420 8X4; ANO 2011/2011. - LOC. OURO PRETO/MG")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=HYPERLINK("https://leilaoonline.com.br/lote/detalhe/197805", "222")</f>
      </c>
      <c r="B33" s="4" t="s">
        <f>=HYPERLINK("https://leilaoonline.com.br/lote/detalhe/197805", "MARI-CK75116-2023. - CAMINHÃO MERCEDES BENZ LK 2638; ANO 2001/2001. - LOC. MARIANA/MG")</f>
      </c>
      <c r="C33" s="4" t="inlineStr">
        <is>
          <t>Vendido</t>
        </is>
      </c>
      <c r="D33" s="4" t="inlineStr">
        <is>
          <t>45</t>
        </is>
      </c>
      <c r="E33" s="5" t="inlineStr">
        <is>
          <t>81.000,00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=HYPERLINK("https://leilaoonline.com.br/lote/detalhe/197802", "223")</f>
      </c>
      <c r="B34" s="4" t="s">
        <f>=HYPERLINK("https://leilaoonline.com.br/lote/detalhe/197802", " SLS-EQ-054-2023. - VOLKSWAGEM GOL 1.6 POWER; ANO 2004/2005. - LOC. SÃO LUIS/MA")</f>
      </c>
      <c r="C34" s="4" t="inlineStr">
        <is>
          <t>Vendido</t>
        </is>
      </c>
      <c r="D34" s="4" t="inlineStr">
        <is>
          <t>6</t>
        </is>
      </c>
      <c r="E34" s="5" t="inlineStr">
        <is>
          <t>8.000,00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=HYPERLINK("https://leilaoonline.com.br/lote/detalhe/197800", "224")</f>
      </c>
      <c r="B35" s="4" t="s">
        <f>=HYPERLINK("https://leilaoonline.com.br/lote/detalhe/197800", " CAPA-CARAV9552-2023. - UTILITÁRIO GM; CARAVAN; ANO 1982/1982. - LOC. OURO PRETO/MG")</f>
      </c>
      <c r="C35" s="4" t="inlineStr">
        <is>
          <t>Vendido</t>
        </is>
      </c>
      <c r="D35" s="4" t="inlineStr">
        <is>
          <t>4</t>
        </is>
      </c>
      <c r="E35" s="5" t="inlineStr">
        <is>
          <t>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=HYPERLINK("https://leilaoonline.com.br/lote/detalhe/197813", "225")</f>
      </c>
      <c r="B36" s="4" t="s">
        <f>=HYPERLINK("https://leilaoonline.com.br/lote/detalhe/197813", " SLS-EQ-053-2023. - PLATAFORMA ELEVATORIA HAULOTTE COMPACT 10N 230 KG. - LOC. SÃO LUÍS/MA")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=HYPERLINK("https://leilaoonline.com.br/lote/detalhe/197814", "226")</f>
      </c>
      <c r="B37" s="4" t="s">
        <f>=HYPERLINK("https://leilaoonline.com.br/lote/detalhe/197814", " TIG-020-2023-INV. - PRENSA HIDRAULICA VIRADEIRA TOMAFEER LTDA; MOD. WC67Y-40X1600; POTÊNCIA: 4MM/4KW; ANO  2014. - LOC. MANGARATIBA/RJ")</f>
      </c>
      <c r="C37" s="4" t="inlineStr">
        <is>
          <t>Vendido</t>
        </is>
      </c>
      <c r="D37" s="4" t="inlineStr">
        <is>
          <t>26</t>
        </is>
      </c>
      <c r="E37" s="5" t="inlineStr">
        <is>
          <t>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=HYPERLINK("https://leilaoonline.com.br/lote/detalhe/197804", "227")</f>
      </c>
      <c r="B38" s="4" t="s">
        <f>=HYPERLINK("https://leilaoonline.com.br/lote/detalhe/197804", " ITA-041-2023. - TORNO HORIZONTAL CONVENCIONAL ROMI MOD I - 30A. - LOC. ITABIRA/MG")</f>
      </c>
      <c r="C38" s="4" t="inlineStr">
        <is>
          <t>Vendido</t>
        </is>
      </c>
      <c r="D38" s="4" t="inlineStr">
        <is>
          <t>11</t>
        </is>
      </c>
      <c r="E38" s="5" t="inlineStr">
        <is>
          <t>35.000,00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=HYPERLINK("https://leilaoonline.com.br/lote/detalhe/197784", "228")</f>
      </c>
      <c r="B39" s="4" t="s">
        <f>=HYPERLINK("https://leilaoonline.com.br/lote/detalhe/197784", " 082-136-2023.  - 2 VAGÕES DE TREM/CARRO BAGAGEIROS; 1 VAGÃO DE TREM/CARRO DE PASSAGEIROS. - VEJA DESCRITIVO DE ITENS. - LOC. VITÓRIA/ES")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=HYPERLINK("https://leilaoonline.com.br/lote/detalhe/197789", "229")</f>
      </c>
      <c r="B40" s="4" t="s">
        <f>=HYPERLINK("https://leilaoonline.com.br/lote/detalhe/197789", " 082-137-2023. - 2 VAGÕES DE TREM/CARRO DE PASSAGEIROS; 1 VAGÃO DE TREM/CARRO ADMINISTRATIVO; 1 VAGÃO DE TREM/CARRO RESTAURANTE. - VEJA DESCRITIVO DE ITENS. - LOC. VITÓRIA/ES")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=HYPERLINK("https://leilaoonline.com.br/lote/detalhe/197799", "230")</f>
      </c>
      <c r="B41" s="4" t="s">
        <f>=HYPERLINK("https://leilaoonline.com.br/lote/detalhe/197799", " 082-133-2023. - CARRO DE PASSAGEIROS ASTRA; MOD. EXECUTIVA; ANO 1983. - LOC. VITÓRIA/ES")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=HYPERLINK("https://leilaoonline.com.br/lote/detalhe/197791", "231")</f>
      </c>
      <c r="B42" s="4" t="s">
        <f>=HYPERLINK("https://leilaoonline.com.br/lote/detalhe/197791", " CKS-ATI-041-2023. - EMPILHADEIRA LINDE; MOD. R20; ANO 2010. - LOC.  CARAJÁS/PA")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=HYPERLINK("https://leilaoonline.com.br/lote/detalhe/197797", "232")</f>
      </c>
      <c r="B43" s="4" t="s">
        <f>=HYPERLINK("https://leilaoonline.com.br/lote/detalhe/197797", " CKS-ATI-067-2023. - 9 MAQUINAS DE SOLDA DIVERSAS; VEJA DESCRITIVO DE ITENS. - LOC. CARAJÁS/PA")</f>
      </c>
      <c r="C43" s="4" t="inlineStr">
        <is>
          <t>Vendido</t>
        </is>
      </c>
      <c r="D43" s="4" t="inlineStr">
        <is>
          <t>2</t>
        </is>
      </c>
      <c r="E43" s="5" t="inlineStr">
        <is>
          <t>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=HYPERLINK("https://leilaoonline.com.br/lote/detalhe/197790", "233")</f>
      </c>
      <c r="B44" s="4" t="s">
        <f>=HYPERLINK("https://leilaoonline.com.br/lote/detalhe/197790", " CKS-ATI-065-2023. - 2 EXTRATORES DE SUCATAS EX_3011KN_01 E 02 - MARCA: INBRAZ;  ANO: 2011 - 7.680 KG; MODELO: SE-7825 SC-2; CAP. 7.680/4.250KG. - LOC. CARAJÁS/PA")</f>
      </c>
      <c r="C44" s="4" t="inlineStr">
        <is>
          <t>Vendido</t>
        </is>
      </c>
      <c r="D44" s="4" t="inlineStr">
        <is>
          <t>3</t>
        </is>
      </c>
      <c r="E44" s="5" t="inlineStr">
        <is>
          <t>27.000,00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=HYPERLINK("https://leilaoonline.com.br/lote/detalhe/197787", "234")</f>
      </c>
      <c r="B45" s="4" t="s">
        <f>=HYPERLINK("https://leilaoonline.com.br/lote/detalhe/197787", " 082-156-2023-INV. - MOTOR CA H630 4160VCA 5435CV 8 B3D/E. - LOC. VITÓRIA/ES")</f>
      </c>
      <c r="C45" s="4" t="inlineStr">
        <is>
          <t>Vendido</t>
        </is>
      </c>
      <c r="D45" s="4" t="inlineStr">
        <is>
          <t>3</t>
        </is>
      </c>
      <c r="E45" s="5" t="inlineStr">
        <is>
          <t>12.000,00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=HYPERLINK("https://leilaoonline.com.br/lote/detalhe/197849", "235")</f>
      </c>
      <c r="B46" s="4" t="s">
        <f>=HYPERLINK("https://leilaoonline.com.br/lote/detalhe/197849", "CKS-ATI-083-2023 - PALETEIRA ELÉTRICA PALETRANS PX 1229, ANO 2017 - CARAJÁS/ PA")</f>
      </c>
      <c r="C46" s="4" t="inlineStr">
        <is>
          <t>Vendido</t>
        </is>
      </c>
      <c r="D46" s="4" t="inlineStr">
        <is>
          <t>9</t>
        </is>
      </c>
      <c r="E46" s="5" t="inlineStr">
        <is>
          <t>2.074,00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=HYPERLINK("https://leilaoonline.com.br/lote/detalhe/197847", "236")</f>
      </c>
      <c r="B47" s="4" t="s">
        <f>=HYPERLINK("https://leilaoonline.com.br/lote/detalhe/197847", "CKS-ATI-078-2023 - 1 PEÇA RECEPTOR GNSS NETR5 P/ ESTAÇÃO DE REFERENCIA VRS; MARCA: TRIMBLE; MODELO: NA; ANO: 2009; LOC.: CARAJÁS/ PA")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=HYPERLINK("https://leilaoonline.com.br/lote/detalhe/197848", "237")</f>
      </c>
      <c r="B48" s="4" t="s">
        <f>=HYPERLINK("https://leilaoonline.com.br/lote/detalhe/197848", "CKS-ATI-079-2023 - 3 PEÇAS CHAVE DE TORQUE; MARCA: HYTORC; MODELO: STEALTH-14; ANO: 2014 - LOC.: CARAJÁS/ 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=HYPERLINK("https://leilaoonline.com.br/lote/detalhe/197865", "239")</f>
      </c>
      <c r="B49" s="4" t="s">
        <f>=HYPERLINK("https://leilaoonline.com.br/lote/detalhe/197865", " SIS-EQ-004-2023 - 01 PRENSA MARCON, MPH-15, ANO 2017 - LOC. SANTA INES/ MA ")</f>
      </c>
      <c r="C49" s="4" t="inlineStr">
        <is>
          <t>Vendido</t>
        </is>
      </c>
      <c r="D49" s="4" t="inlineStr">
        <is>
          <t>13</t>
        </is>
      </c>
      <c r="E49" s="5" t="inlineStr">
        <is>
          <t>2.650,00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=HYPERLINK("https://leilaoonline.com.br/lote/detalhe/197858", "240")</f>
      </c>
      <c r="B50" s="4" t="s">
        <f>=HYPERLINK("https://leilaoonline.com.br/lote/detalhe/197858", " SLS-EQ-032-2023 - 02 PALETEIRAS MANUAIS - LOC. São Luis/ MA")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=HYPERLINK("https://leilaoonline.com.br/lote/detalhe/197871", "241")</f>
      </c>
      <c r="B51" s="4" t="s">
        <f>=HYPERLINK("https://leilaoonline.com.br/lote/detalhe/197871", " SLS-EQ-046-2023 - 04 ITENS - GRUPO MOTOR GERADOR, GERADOR MOTOSOLDADOR, E OUTROS - VEJA DESCRITIVO DE ITENS - LOC. São Luis/ MA")</f>
      </c>
      <c r="C51" s="4" t="inlineStr">
        <is>
          <t>Vendido</t>
        </is>
      </c>
      <c r="D51" s="4" t="inlineStr">
        <is>
          <t>14</t>
        </is>
      </c>
      <c r="E51" s="5" t="inlineStr">
        <is>
          <t>4.300,00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=HYPERLINK("https://leilaoonline.com.br/lote/detalhe/197860", "245")</f>
      </c>
      <c r="B52" s="4" t="s">
        <f>=HYPERLINK("https://leilaoonline.com.br/lote/detalhe/197860", " SFH-018-2023-INV - 11 ITENS - MOTORES TRIFASICOS DIVERSOS - VEJA DESCRITIVO DE ITENS - LOC. Simões Filho/ BA")</f>
      </c>
      <c r="C52" s="4" t="inlineStr">
        <is>
          <t>Vendido</t>
        </is>
      </c>
      <c r="D52" s="4" t="inlineStr">
        <is>
          <t>8</t>
        </is>
      </c>
      <c r="E52" s="5" t="inlineStr">
        <is>
          <t>2.550,00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=HYPERLINK("https://leilaoonline.com.br/lote/detalhe/197828", "300")</f>
      </c>
      <c r="B53" s="4" t="s">
        <f>=HYPERLINK("https://leilaoonline.com.br/lote/detalhe/197828", " 082-107-2023 - KUSTOM STA/MOV, KR10-SP, ANO 2016, LOC. Vitória / 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=HYPERLINK("https://leilaoonline.com.br/lote/detalhe/197820", "301")</f>
      </c>
      <c r="B54" s="4" t="s">
        <f>=HYPERLINK("https://leilaoonline.com.br/lote/detalhe/197820", " 082-110-2023 - 01 TRANSPALETE MANUAL, 01 PALETEIRA HIDRAULICA 2 TON - VEJA DESCRITIVO DE ITENS - LOC. Vitória/ES ")</f>
      </c>
      <c r="C54" s="4" t="inlineStr">
        <is>
          <t>Vendido</t>
        </is>
      </c>
      <c r="D54" s="4" t="inlineStr">
        <is>
          <t>2</t>
        </is>
      </c>
      <c r="E54" s="5" t="inlineStr">
        <is>
          <t>600,00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=HYPERLINK("https://leilaoonline.com.br/lote/detalhe/197818", "302")</f>
      </c>
      <c r="B55" s="4" t="s">
        <f>=HYPERLINK("https://leilaoonline.com.br/lote/detalhe/197818", " 082-138-2023- 01 LAVADORA ALTA PRESSAO KARCHER FS200, 01 LAVADORA DE ALTA PRESSAO HD12/15S - VEJA DESCRITIVO DE ITENS - LOC. VITORIA/ES")</f>
      </c>
      <c r="C55" s="4" t="inlineStr">
        <is>
          <t>Não vendido</t>
        </is>
      </c>
      <c r="D55" s="4" t="inlineStr">
        <is>
          <t>13</t>
        </is>
      </c>
      <c r="E55" s="5" t="inlineStr">
        <is>
          <t>2.300,00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=HYPERLINK("https://leilaoonline.com.br/lote/detalhe/197824", "303")</f>
      </c>
      <c r="B56" s="4" t="s">
        <f>=HYPERLINK("https://leilaoonline.com.br/lote/detalhe/197824", " 082-157-2023-INV - APROX. 499 ITENS -PARAFUSO, TERMINAL, MODULOS E OUTROS - VEJA DESCRITIVO DE ITENS - LOC. Vitória/ ES ")</f>
      </c>
      <c r="C56" s="4" t="inlineStr">
        <is>
          <t>Vendido</t>
        </is>
      </c>
      <c r="D56" s="4" t="inlineStr">
        <is>
          <t>2</t>
        </is>
      </c>
      <c r="E56" s="5" t="inlineStr">
        <is>
          <t>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=HYPERLINK("https://leilaoonline.com.br/lote/detalhe/197823", "304")</f>
      </c>
      <c r="B57" s="4" t="s">
        <f>=HYPERLINK("https://leilaoonline.com.br/lote/detalhe/197823", " 082-158-2023-INV- APROX. 719 ITENS - PORCA, RETENTOR, FILTRO, LUVA  - VEJA DESCRITIVO DE ITENS - LOC. Vitória/ ES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=HYPERLINK("https://leilaoonline.com.br/lote/detalhe/197835", "305")</f>
      </c>
      <c r="B58" s="4" t="s">
        <f>=HYPERLINK("https://leilaoonline.com.br/lote/detalhe/197835", " 082-162-2023-INV- APROX. 2117 ITENS - ADAPTADOR, PRISIONEIRO, MOLA COMPONENTE; E OUTROS. - VEJA DESCRITIVO DE ITENS - LOC. Vitória/ ES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=HYPERLINK("https://leilaoonline.com.br/lote/detalhe/197821", "306")</f>
      </c>
      <c r="B59" s="4" t="s">
        <f>=HYPERLINK("https://leilaoonline.com.br/lote/detalhe/197821", " 082-163-2023-INV - APROX. 14.309 ITENS - PARAFUSO, PINO COMPONENTE, LUVA, EXAUSTOR E OUTROS - VEJA DESCRITIVO DE ITENS - LOC. Vitória/ ES ")</f>
      </c>
      <c r="C59" s="4" t="inlineStr">
        <is>
          <t>Vendido</t>
        </is>
      </c>
      <c r="D59" s="4" t="inlineStr">
        <is>
          <t>5</t>
        </is>
      </c>
      <c r="E59" s="5" t="inlineStr">
        <is>
          <t>1.600,00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=HYPERLINK("https://leilaoonline.com.br/lote/detalhe/197833", "307")</f>
      </c>
      <c r="B60" s="4" t="s">
        <f>=HYPERLINK("https://leilaoonline.com.br/lote/detalhe/197833", " 082-164-2023 INV- APROX. 138 ITENS - CUNHA, EXPELIDOR, ROLETE - VEJA DESCRITIVO DE ITENS - LOC. Vitória/ ES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=HYPERLINK("https://leilaoonline.com.br/lote/detalhe/197826", "308")</f>
      </c>
      <c r="B61" s="4" t="s">
        <f>=HYPERLINK("https://leilaoonline.com.br/lote/detalhe/197826", " 082-165-2023 INV - APROX. 135 ITENS - ROLAMENTO, VALVULA, PINO E OUTROS - VEJA DESCRITIVO DE ITENS - LOC. Vitória/ ES")</f>
      </c>
      <c r="C61" s="4" t="inlineStr">
        <is>
          <t>Vendido</t>
        </is>
      </c>
      <c r="D61" s="4" t="inlineStr">
        <is>
          <t>19</t>
        </is>
      </c>
      <c r="E61" s="5" t="inlineStr">
        <is>
          <t>8.100,00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=HYPERLINK("https://leilaoonline.com.br/lote/detalhe/197827", "309")</f>
      </c>
      <c r="B62" s="4" t="s">
        <f>=HYPERLINK("https://leilaoonline.com.br/lote/detalhe/197827", " 082-169-2023 INV - 8 ITENS - TERMINAL ELET OLHAL 50MM2 - LOC. Vitória/ 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=HYPERLINK("https://leilaoonline.com.br/lote/detalhe/197822", "310")</f>
      </c>
      <c r="B63" s="4" t="s">
        <f>=HYPERLINK("https://leilaoonline.com.br/lote/detalhe/197822", " CD-034-2023-INV - APROX. 302 ITENS - PARAFUSO, MANGUEIRA, ARRUELA, FILTRO E OUTROS - VEJA DESCRITIVO DE ITENS - LOC. BARÃO DE COCAIS/ MG")</f>
      </c>
      <c r="C63" s="4" t="inlineStr">
        <is>
          <t>Vendido</t>
        </is>
      </c>
      <c r="D63" s="4" t="inlineStr">
        <is>
          <t>5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=HYPERLINK("https://leilaoonline.com.br/lote/detalhe/197829", "311")</f>
      </c>
      <c r="B64" s="4" t="s">
        <f>=HYPERLINK("https://leilaoonline.com.br/lote/detalhe/197829", "CD-035-2023-INV - APROX. 86 ITENS -RETENTOR, MANGUEIRAS, CONECTOR E OUTROS - VEJA DESCRITIVO DE ITENS - LOC. BARÃO DE COCAIS/ MG")</f>
      </c>
      <c r="C64" s="4" t="inlineStr">
        <is>
          <t>Vendido</t>
        </is>
      </c>
      <c r="D64" s="4" t="inlineStr">
        <is>
          <t>3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=HYPERLINK("https://leilaoonline.com.br/lote/detalhe/197836", "312")</f>
      </c>
      <c r="B65" s="4" t="s">
        <f>=HYPERLINK("https://leilaoonline.com.br/lote/detalhe/197836", " CD-038-2023-INV - APROX. 496 ITENS - PARAFUSOS, DISJUNTOR, FILTROS E OUTROS - VEJA DESCRITIVO DE ITENS - LOC. BARÃO DE COCAIS/ MG")</f>
      </c>
      <c r="C65" s="4" t="inlineStr">
        <is>
          <t>Vendido</t>
        </is>
      </c>
      <c r="D65" s="4" t="inlineStr">
        <is>
          <t>3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=HYPERLINK("https://leilaoonline.com.br/lote/detalhe/197830", "313")</f>
      </c>
      <c r="B66" s="4" t="s">
        <f>=HYPERLINK("https://leilaoonline.com.br/lote/detalhe/197830", " CD-039-2023-INV-  APROX. 564 ITENS - ARRUELA, ANEL, TIRA, VEDAÇÃO E OUTROS - VEJA DESCRITIVO DE ITENS - LOC. BARÃO DE COCAIS/ MG")</f>
      </c>
      <c r="C66" s="4" t="inlineStr">
        <is>
          <t>Vendido</t>
        </is>
      </c>
      <c r="D66" s="4" t="inlineStr">
        <is>
          <t>3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=HYPERLINK("https://leilaoonline.com.br/lote/detalhe/197832", "314")</f>
      </c>
      <c r="B67" s="4" t="s">
        <f>=HYPERLINK("https://leilaoonline.com.br/lote/detalhe/197832", " CD-040-2023-INV- APROX. 444 ITENS, ANEIS, MANCAIS, ARRUELAS, TUBOS  E OUTROS,  VEJA DESCRITIVO DE ITENS , LOC. BARÃO DE COCAIS/ MG")</f>
      </c>
      <c r="C67" s="4" t="inlineStr">
        <is>
          <t>Vendido</t>
        </is>
      </c>
      <c r="D67" s="4" t="inlineStr">
        <is>
          <t>2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=HYPERLINK("https://leilaoonline.com.br/lote/detalhe/197834", "315")</f>
      </c>
      <c r="B68" s="4" t="s">
        <f>=HYPERLINK("https://leilaoonline.com.br/lote/detalhe/197834", "CD-042-2023-INV-  APROX. 466 ITENS - ABRAÇADEIRA, CONECTOR, CHAVE E OUTROS - VEJA DESCRITIVO DE ITENS - LOC. BARÃO DE COCAIS/ MG")</f>
      </c>
      <c r="C68" s="4" t="inlineStr">
        <is>
          <t>Vendido</t>
        </is>
      </c>
      <c r="D68" s="4" t="inlineStr">
        <is>
          <t>3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=HYPERLINK("https://leilaoonline.com.br/lote/detalhe/197831", "316")</f>
      </c>
      <c r="B69" s="4" t="s">
        <f>=HYPERLINK("https://leilaoonline.com.br/lote/detalhe/197831", "CKS-ATI-035-2023- 01 IPHONE 8 CINZA ESPACIAL 128 GB; MODELO; IPHONE 8 128 GB; MARCA: APPLE;  ANO: 2020, LOC. CARAJÁS/ PA")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=HYPERLINK("https://leilaoonline.com.br/lote/detalhe/197825", "317")</f>
      </c>
      <c r="B70" s="4" t="s">
        <f>=HYPERLINK("https://leilaoonline.com.br/lote/detalhe/197825", "CKS-ATI-068-2023 - 12 ITENS -TORRE DE ILUMINAÇÃO, BOMBA HIDRAULICA, MULTIPLICADOR, E OUTROS - VEJA DESCRITIVO DE ITENS - LOC. PARAUAPEBAS/ PA")</f>
      </c>
      <c r="C70" s="4" t="inlineStr">
        <is>
          <t>Não vendido</t>
        </is>
      </c>
      <c r="D70" s="4" t="inlineStr">
        <is>
          <t>39</t>
        </is>
      </c>
      <c r="E70" s="5" t="inlineStr">
        <is>
          <t>5.200,00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=HYPERLINK("https://leilaoonline.com.br/lote/detalhe/197819", "318")</f>
      </c>
      <c r="B71" s="4" t="s">
        <f>=HYPERLINK("https://leilaoonline.com.br/lote/detalhe/197819", " CKS-ATI-077-2023 - 01 CILINDRO INDUSTRIAL ARKE 110V; MARCA: ARKE;  ANO: 2022, LOC. CARAJÁS/ PA")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=HYPERLINK("https://leilaoonline.com.br/lote/detalhe/197862", "320")</f>
      </c>
      <c r="B72" s="4" t="s">
        <f>=HYPERLINK("https://leilaoonline.com.br/lote/detalhe/197862", " CKS-MRO-027-2023-INV - 28 ITENS - CUBOS, BOMBAS, CILINDROS E OUTROS - VEJA DESCRITIVO DE ITENS - LOC. CARAJÁS/ PA")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=HYPERLINK("https://leilaoonline.com.br/lote/detalhe/197867", "321")</f>
      </c>
      <c r="B73" s="4" t="s">
        <f>=HYPERLINK("https://leilaoonline.com.br/lote/detalhe/197867", " CKS-MRO-029-2023-INV - 33 ITENS - FILTROS, ARRUELAS, PARAFUSOS E OUTROS - VEJA DESCRITIVO DE ITENS - LOC. CARAJÁS/ PA")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=HYPERLINK("https://leilaoonline.com.br/lote/detalhe/197856", "322")</f>
      </c>
      <c r="B74" s="4" t="s">
        <f>=HYPERLINK("https://leilaoonline.com.br/lote/detalhe/197856", " FAB-186-2023-INV - APROX. 744 ITENS - RETENTOR, TURBINA, VALVULAS  E OUTROS - VEJA DESCRITIVO DE ITENS - LOC. Ouro Preto/ MG")</f>
      </c>
      <c r="C74" s="4" t="inlineStr">
        <is>
          <t>Vendido</t>
        </is>
      </c>
      <c r="D74" s="4" t="inlineStr">
        <is>
          <t>3</t>
        </is>
      </c>
      <c r="E74" s="5" t="inlineStr">
        <is>
          <t>1.600,00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=HYPERLINK("https://leilaoonline.com.br/lote/detalhe/197855", "323")</f>
      </c>
      <c r="B75" s="4" t="s">
        <f>=HYPERLINK("https://leilaoonline.com.br/lote/detalhe/197855", " FAB-187-2023-INV - APROX. 229 ITENS - BUCHAS, GRAMPOS, MOLAS E OUTROS - VEJA DESCRITIVO DE ITENS - LOC. Ouro Preto/ MG")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=HYPERLINK("https://leilaoonline.com.br/lote/detalhe/197851", "324")</f>
      </c>
      <c r="B76" s="4" t="s">
        <f>=HYPERLINK("https://leilaoonline.com.br/lote/detalhe/197851", " FAB-188-2023-INV - APROX. 928 ITENS - PARAFUSOS, ARRUELAS, ENGATES E OUTROS -  VEJA DESCRITIVO DE ITENS - LOC. Ouro Preto/ MG")</f>
      </c>
      <c r="C76" s="4" t="inlineStr">
        <is>
          <t>Vendido</t>
        </is>
      </c>
      <c r="D76" s="4" t="inlineStr">
        <is>
          <t>4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=HYPERLINK("https://leilaoonline.com.br/lote/detalhe/197870", "325")</f>
      </c>
      <c r="B77" s="4" t="s">
        <f>=HYPERLINK("https://leilaoonline.com.br/lote/detalhe/197870", "FAB-189-2023-INV - APROX. 457 ITENS - FILTRO FLUIDO, ABRAÇADEIRA, PARAFUSOS E OUTROS - VEJA DESCRITIVO DE ITENS - LOC. Ouro Preto/ MG")</f>
      </c>
      <c r="C77" s="4" t="inlineStr">
        <is>
          <t>Não vendido</t>
        </is>
      </c>
      <c r="D77" s="4" t="inlineStr">
        <is>
          <t>6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=HYPERLINK("https://leilaoonline.com.br/lote/detalhe/197864", "326")</f>
      </c>
      <c r="B78" s="4" t="s">
        <f>=HYPERLINK("https://leilaoonline.com.br/lote/detalhe/197864", "GOV-031-2023-RGPI194-INV - 04 ITENS - ARAMES SOLD 3MM - LOC. GOVERNADOR VALADARES/ MG")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=HYPERLINK("https://leilaoonline.com.br/lote/detalhe/197859", "327")</f>
      </c>
      <c r="B79" s="4" t="s">
        <f>=HYPERLINK("https://leilaoonline.com.br/lote/detalhe/197859", " GOV-032-2023 - 29 ITENS - POLTRONAS, CADEIRAS - VEJA DESCRITIVO DE ITENS - LOC. GOVERNADOR VALADARES/ MG")</f>
      </c>
      <c r="C79" s="4" t="inlineStr">
        <is>
          <t>Vendido</t>
        </is>
      </c>
      <c r="D79" s="4" t="inlineStr">
        <is>
          <t>2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=HYPERLINK("https://leilaoonline.com.br/lote/detalhe/197861", "328")</f>
      </c>
      <c r="B80" s="4" t="s">
        <f>=HYPERLINK("https://leilaoonline.com.br/lote/detalhe/197861", " ITA-061-2023- 01 AEROFOTOGRAMETRICO DRONE WM331A/ PHANTOM 4 (DANIFICADO QUEDA), LOC. ITABIRA/MG")</f>
      </c>
      <c r="C80" s="4" t="inlineStr">
        <is>
          <t>Vendido</t>
        </is>
      </c>
      <c r="D80" s="4" t="inlineStr">
        <is>
          <t>16</t>
        </is>
      </c>
      <c r="E80" s="5" t="inlineStr">
        <is>
          <t>2.200,00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=HYPERLINK("https://leilaoonline.com.br/lote/detalhe/197866", "329")</f>
      </c>
      <c r="B81" s="4" t="s">
        <f>=HYPERLINK("https://leilaoonline.com.br/lote/detalhe/197866", " ITA-066-2023-INV - APROX. 138 ITENS - RODAS, PARAFUSOS, ARRUELA E OUTROS - VEJA DESCRITIVO DE ITENS - LOC. ITABIRA/ MG")</f>
      </c>
      <c r="C81" s="4" t="inlineStr">
        <is>
          <t>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=HYPERLINK("https://leilaoonline.com.br/lote/detalhe/197857", "330")</f>
      </c>
      <c r="B82" s="4" t="s">
        <f>=HYPERLINK("https://leilaoonline.com.br/lote/detalhe/197857", " ITA-067-2023-INV - 77 ITENS - BORRACHAS, FIXADORES, ARRUELAS E OUTROS - VEJA DESCRITIVO DE ITENS - LOC. ITABIRA/ MG")</f>
      </c>
      <c r="C82" s="4" t="inlineStr">
        <is>
          <t>Vendido</t>
        </is>
      </c>
      <c r="D82" s="4" t="inlineStr">
        <is>
          <t>2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=HYPERLINK("https://leilaoonline.com.br/lote/detalhe/197852", "331")</f>
      </c>
      <c r="B83" s="4" t="s">
        <f>=HYPERLINK("https://leilaoonline.com.br/lote/detalhe/197852", "JGD-007-2023-INV - APROX.186 ITENS - MANGUEIRA,TAMBOR, BUCHAS E OUTROS - VEJA DESCRITIVO DE ITENS - LOC. BRUMADINHO/ 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=HYPERLINK("https://leilaoonline.com.br/lote/detalhe/197853", "332")</f>
      </c>
      <c r="B84" s="4" t="s">
        <f>=HYPERLINK("https://leilaoonline.com.br/lote/detalhe/197853", " MUT-048-2023-INV - APROX. 154 ITENS - ANEIS, REPARO, PARAFUSOS E OUTROS - VEJA DESCRITIVO DE ITENS - LOC. NOVA LIMA/ MG ")</f>
      </c>
      <c r="C84" s="4" t="inlineStr">
        <is>
          <t>Não vendido</t>
        </is>
      </c>
      <c r="D84" s="4" t="inlineStr">
        <is>
          <t>5</t>
        </is>
      </c>
      <c r="E84" s="5" t="inlineStr">
        <is>
          <t>1.100,00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=HYPERLINK("https://leilaoonline.com.br/lote/detalhe/197868", "333")</f>
      </c>
      <c r="B85" s="4" t="s">
        <f>=HYPERLINK("https://leilaoonline.com.br/lote/detalhe/197868", "PIC-465-2023-INV- 12 ITENS - COMPRESSOR DE AR, CAIXA ENGRENAGEM, MOTOR E OUTROS - VEJA DESCRITIVO DE ITENS - LOC. ITABIRITO/ MG")</f>
      </c>
      <c r="C85" s="4" t="inlineStr">
        <is>
          <t>Não vendido</t>
        </is>
      </c>
      <c r="D85" s="4" t="inlineStr">
        <is>
          <t>76</t>
        </is>
      </c>
      <c r="E85" s="5" t="inlineStr">
        <is>
          <t>197.000,00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=HYPERLINK("https://leilaoonline.com.br/lote/detalhe/197863", "334")</f>
      </c>
      <c r="B86" s="4" t="s">
        <f>=HYPERLINK("https://leilaoonline.com.br/lote/detalhe/197863", " PIC-466-2023-INV - 46 ITENS - PARTES E PEÇAS, REPARO, CILINDROS  E OUTROS - VEJA DESCRITIVO DE ITENS - LOC. ITABIRITO/ MG")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=HYPERLINK("https://leilaoonline.com.br/lote/detalhe/197854", "335")</f>
      </c>
      <c r="B87" s="4" t="s">
        <f>=HYPERLINK("https://leilaoonline.com.br/lote/detalhe/197854", " PIC-469-2023-INV - 27 ITENS - SENSOR, BEXIGA, BLOCO E OUTROS - VEJA DESCRITIVO DE ITENS - LOC. ITABIRITO / MG")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=HYPERLINK("https://leilaoonline.com.br/lote/detalhe/197872", "336")</f>
      </c>
      <c r="B88" s="4" t="s">
        <f>=HYPERLINK("https://leilaoonline.com.br/lote/detalhe/197872", "S11D-069-2023-INV - APROX.14.226 ITENS, CHAPAS, BARRAS, CANTONEIRA E OUTROS - VEJA DESCRITIVO DE ITENS - LOC. CANAÃ DOS CARAJÁS/ PA")</f>
      </c>
      <c r="C88" s="4" t="inlineStr">
        <is>
          <t>Não vendido</t>
        </is>
      </c>
      <c r="D88" s="4" t="inlineStr">
        <is>
          <t>73</t>
        </is>
      </c>
      <c r="E88" s="5" t="inlineStr">
        <is>
          <t>25.200,00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=HYPERLINK("https://leilaoonline.com.br/lote/detalhe/197869", "337")</f>
      </c>
      <c r="B89" s="4" t="s">
        <f>=HYPERLINK("https://leilaoonline.com.br/lote/detalhe/197869", " S11D-072-2023-INV - APROX. 1.887 ITENS - MANCAIS, MANGUEIRAS, PARAFUSOS E OUTROS - VEJA DESCRITIVO DE ITENS - LOC. CANAÃ DOS CARAJAS/ PA")</f>
      </c>
      <c r="C89" s="4" t="inlineStr">
        <is>
          <t>Vendido</t>
        </is>
      </c>
      <c r="D89" s="4" t="inlineStr">
        <is>
          <t>14</t>
        </is>
      </c>
      <c r="E89" s="5" t="inlineStr">
        <is>
          <t>3.200,00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=HYPERLINK("https://leilaoonline.com.br/lote/detalhe/197919", "342")</f>
      </c>
      <c r="B90" s="4" t="s">
        <f>=HYPERLINK("https://leilaoonline.com.br/lote/detalhe/197919", " SLS-EQ-051-2023 - 02 MÁQUINAS DE SOLDA MIG/MAG - VEJA DESCRITIVO DE ITENS - LOC. São Luís/ MA")</f>
      </c>
      <c r="C90" s="4" t="inlineStr">
        <is>
          <t>Não vendido</t>
        </is>
      </c>
      <c r="D90" s="4" t="inlineStr">
        <is>
          <t>6</t>
        </is>
      </c>
      <c r="E90" s="5" t="inlineStr">
        <is>
          <t>1.700,00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=HYPERLINK("https://leilaoonline.com.br/lote/detalhe/197911", "343")</f>
      </c>
      <c r="B91" s="4" t="s">
        <f>=HYPERLINK("https://leilaoonline.com.br/lote/detalhe/197911", " SLS-MRO-041-2022 - APROX. 202 ITENS - CONVERSORES DE FREQUENCIA, MANGUEIRAS E OUTROS - VEJA DESCRITIVO DE ITENS - LOC. São Luís/ MA")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=HYPERLINK("https://leilaoonline.com.br/lote/detalhe/197913", "344")</f>
      </c>
      <c r="B92" s="4" t="s">
        <f>=HYPERLINK("https://leilaoonline.com.br/lote/detalhe/197913", " SLS-MRO-054-2023-INV - APROX. 978 ITENS - ETIQUETAS DIVERSAS - VEJA DESCRITIVO DE ITENS - LOC. São Luís/ MA")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=HYPERLINK("https://leilaoonline.com.br/lote/detalhe/197920", "345")</f>
      </c>
      <c r="B93" s="4" t="s">
        <f>=HYPERLINK("https://leilaoonline.com.br/lote/detalhe/197920", " SLS-MRO-055-2023-INV - APROX. 5.795 ITENS - LUVAS, EIXOS, BARRAS E OUTROS - VEJA DESCRITIVO DE ITENS - LOC. São Luís/ MA")</f>
      </c>
      <c r="C93" s="4" t="inlineStr">
        <is>
          <t>Vendido</t>
        </is>
      </c>
      <c r="D93" s="4" t="inlineStr">
        <is>
          <t>47</t>
        </is>
      </c>
      <c r="E93" s="5" t="inlineStr">
        <is>
          <t>14.950,00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=HYPERLINK("https://leilaoonline.com.br/lote/detalhe/197921", "346")</f>
      </c>
      <c r="B94" s="4" t="s">
        <f>=HYPERLINK("https://leilaoonline.com.br/lote/detalhe/197921", " SLS-MRO-057-2023-INV - 25 ITENS - CARTÕES, SENSORES, MÓDULOS E OUTROS - VEJA DESCRITIVO DE ITENS - LOC. São Luís/ MA")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=HYPERLINK("https://leilaoonline.com.br/lote/detalhe/197918", "347")</f>
      </c>
      <c r="B95" s="4" t="s">
        <f>=HYPERLINK("https://leilaoonline.com.br/lote/detalhe/197918", " SLS-MRO-059-2023-INV - APROX. 122 ITENS - CADARÇOS ALGODÃO/ POLIAMIDA,  LOC. São Luís/ MA")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=HYPERLINK("https://leilaoonline.com.br/lote/detalhe/197924", "348")</f>
      </c>
      <c r="B96" s="4" t="s">
        <f>=HYPERLINK("https://leilaoonline.com.br/lote/detalhe/197924", " SLS-MRO-063-2023-INV - 37 ITENS - ANEIS, EIXOS, ROLOS E OUTROS - VEJA DESCRITIVO DE ITENS - LOC. São Luís/ MA")</f>
      </c>
      <c r="C96" s="4" t="inlineStr">
        <is>
          <t>Vendido</t>
        </is>
      </c>
      <c r="D96" s="4" t="inlineStr">
        <is>
          <t>3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=HYPERLINK("https://leilaoonline.com.br/lote/detalhe/197912", "349")</f>
      </c>
      <c r="B97" s="4" t="s">
        <f>=HYPERLINK("https://leilaoonline.com.br/lote/detalhe/197912", " SLS-MRO-064-2023-INV - APROX. 752 ITENS - MOTOBOMBA, BICOS, SENSORES, E OUTROS - VEJA DESCRITIVO DE ITENS - LOC. São Luís/ MA")</f>
      </c>
      <c r="C97" s="4" t="inlineStr">
        <is>
          <t>Vendido</t>
        </is>
      </c>
      <c r="D97" s="4" t="inlineStr">
        <is>
          <t>6</t>
        </is>
      </c>
      <c r="E97" s="5" t="inlineStr">
        <is>
          <t>1.200,00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=HYPERLINK("https://leilaoonline.com.br/lote/detalhe/197915", "350")</f>
      </c>
      <c r="B98" s="4" t="s">
        <f>=HYPERLINK("https://leilaoonline.com.br/lote/detalhe/197915", " SLS-MRO-068-2023-INV - APROX. 1.268 ITENS - TAPA DRENO, MOLAS, ANEIS E OUTROS - VEJA DESCRITIVO DE ITENS - LOC. São Luís/ MA")</f>
      </c>
      <c r="C98" s="4" t="inlineStr">
        <is>
          <t>Vendido</t>
        </is>
      </c>
      <c r="D98" s="4" t="inlineStr">
        <is>
          <t>1</t>
        </is>
      </c>
      <c r="E98" s="5" t="inlineStr">
        <is>
          <t>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=HYPERLINK("https://leilaoonline.com.br/lote/detalhe/197925", "351")</f>
      </c>
      <c r="B99" s="4" t="s">
        <f>=HYPERLINK("https://leilaoonline.com.br/lote/detalhe/197925", " SLS-MRO-071-2023-INV - 06 MOTORES DIVERSOS - VEJA DESCRITIVO DE ITENS - LOC. São Luís/ MA")</f>
      </c>
      <c r="C99" s="4" t="inlineStr">
        <is>
          <t>Vendido</t>
        </is>
      </c>
      <c r="D99" s="4" t="inlineStr">
        <is>
          <t>71</t>
        </is>
      </c>
      <c r="E99" s="5" t="inlineStr">
        <is>
          <t>82.000,00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=HYPERLINK("https://leilaoonline.com.br/lote/detalhe/197923", "352")</f>
      </c>
      <c r="B100" s="4" t="s">
        <f>=HYPERLINK("https://leilaoonline.com.br/lote/detalhe/197923", " SLS-MRO-073-2023-INV - 31 ITENS - MOTOREDUTORES, ROLAMENTOS  E OUTROS - VEJA DESCRITIVO DE ITENS - LOC. São Luís/ MA")</f>
      </c>
      <c r="C100" s="4" t="inlineStr">
        <is>
          <t>Vendido</t>
        </is>
      </c>
      <c r="D100" s="4" t="inlineStr">
        <is>
          <t>33</t>
        </is>
      </c>
      <c r="E100" s="5" t="inlineStr">
        <is>
          <t>6.200,00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=HYPERLINK("https://leilaoonline.com.br/lote/detalhe/197914", "353")</f>
      </c>
      <c r="B101" s="4" t="s">
        <f>=HYPERLINK("https://leilaoonline.com.br/lote/detalhe/197914", " SLS-MROZIPI-047-2023 - 42 ITENS  - Sup. Manutenção de Vagões - OUTRA GUARNIÇÕES SEMELHANTE PARA AUTOM. - VEJA DESCRITIVO DE ITENS - LOC. São Luís/ MA")</f>
      </c>
      <c r="C101" s="4" t="inlineStr">
        <is>
          <t>Não vendido</t>
        </is>
      </c>
      <c r="D101" s="4" t="inlineStr">
        <is>
          <t>3</t>
        </is>
      </c>
      <c r="E101" s="5" t="inlineStr">
        <is>
          <t>800,00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=HYPERLINK("https://leilaoonline.com.br/lote/detalhe/197916", "354")</f>
      </c>
      <c r="B102" s="4" t="s">
        <f>=HYPERLINK("https://leilaoonline.com.br/lote/detalhe/197916", " TIG-023-2023-INV -APROX. 125 ITENS - ROLOS, ROLAMENTOS, PORCAS - VEJA DESCRITIVO DE ITENS - LOC. Mangaratiba/ RJ  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3.600,00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=HYPERLINK("https://leilaoonline.com.br/lote/detalhe/197922", "355")</f>
      </c>
      <c r="B103" s="4" t="s">
        <f>=HYPERLINK("https://leilaoonline.com.br/lote/detalhe/197922", " VIGA-053-2023-INV - APROX. 539 ITENS - PINOS, LAMPADAS, CORREIAS, FAROL E OUTROS - VEJA DESCRITIVO DE ITENS - LOC. CONGONHAS/ MG")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=HYPERLINK("https://leilaoonline.com.br/lote/detalhe/197917", "356")</f>
      </c>
      <c r="B104" s="4" t="s">
        <f>=HYPERLINK("https://leilaoonline.com.br/lote/detalhe/197917", " VIGA-055-2023-INV - APROX.142 ITENS - REATORES, RADIADOR, ARRUELAS  E OUTROS - VEJA DESCRITIVO DE ITENS - LOC. CONGONHAS/ MG")</f>
      </c>
      <c r="C104" s="4" t="inlineStr">
        <is>
          <t>Vendido</t>
        </is>
      </c>
      <c r="D104" s="4" t="inlineStr">
        <is>
          <t>13</t>
        </is>
      </c>
      <c r="E104" s="5" t="inlineStr">
        <is>
          <t>2.100,00</t>
        </is>
      </c>
      <c r="F10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2026-07-13T04:03:46.00Z</dcterms:created>
  <dc:creator>Tellks Tecnologia</dc:creator>
  <cp:revision>0</cp:revision>
</cp:coreProperties>
</file>