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Lotes" sheetId="1" state="visible" r:id="rId2"/>
  </sheet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22"/>
      <color rgb="FF1C4E61"/>
      <b val="true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4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5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false" applyFont="true" applyProtection="false" borderId="0" fillId="0" fontId="5" numFmtId="165" xfId="0">
      <alignment horizontal="right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9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5" min="1" style="0" width="11.5"/>
  </cols>
  <sheetData>
    <row collapsed="false" customFormat="false" customHeight="false" hidden="false" ht="12.1" outlineLevel="0" r="1">
      <c r="A1" s="1"/>
      <c r="B1" s="1"/>
      <c r="C1" s="1"/>
    </row>
    <row collapsed="false" customFormat="false" customHeight="false" hidden="false" ht="12.1" outlineLevel="0" r="2">
      <c r="A2" s="2" t="inlineStr">
        <is>
          <t>Leilão online</t>
        </is>
      </c>
      <c r="B2" s="2"/>
      <c r="C2" s="2"/>
      <c r="D2" s="2"/>
      <c r="E2" s="2"/>
    </row>
    <row collapsed="false" customFormat="false" customHeight="false" hidden="false" ht="12.1" outlineLevel="0" r="3">
      <c r="A3" s="1"/>
      <c r="B3" s="1"/>
      <c r="C3" s="1"/>
    </row>
    <row collapsed="false" customFormat="false" customHeight="false" hidden="false" ht="12.1" outlineLevel="0" r="4">
      <c r="A4" s="1"/>
      <c r="B4" s="1"/>
      <c r="C4" s="1"/>
    </row>
    <row collapsed="false" customFormat="false" customHeight="false" hidden="false" ht="12.1" outlineLevel="0" r="5">
      <c r="A5" s="1"/>
      <c r="B5" s="1"/>
      <c r="C5" s="1"/>
    </row>
    <row collapsed="false" customFormat="false" customHeight="false" hidden="false" ht="12.1" outlineLevel="0" r="6">
      <c r="A6" s="3" t="inlineStr">
        <is>
          <t>Leilão</t>
        </is>
      </c>
      <c r="B6" s="4" t="inlineStr">
        <is>
          <t>Transformadores • Guilhotinas • Compressores • Extrusoras • Prensas • Radiadores • Outros</t>
        </is>
      </c>
      <c r="C6" s="4"/>
      <c r="D6" s="4"/>
      <c r="E6" s="4"/>
      <c r="F6" s="4"/>
    </row>
    <row collapsed="false" customFormat="false" customHeight="false" hidden="false" ht="12.1" outlineLevel="0" r="7">
      <c r="A7" s="3" t="inlineStr">
        <is>
          <t>Data</t>
        </is>
      </c>
      <c r="B7" s="4" t="inlineStr">
        <is>
          <t>18/05/2023 14:30</t>
        </is>
      </c>
      <c r="C7" s="4"/>
      <c r="D7" s="4"/>
      <c r="E7" s="4"/>
      <c r="F7" s="4"/>
    </row>
    <row collapsed="false" customFormat="false" customHeight="false" hidden="false" ht="12.1" outlineLevel="0" r="8">
      <c r="A8" s="3" t="inlineStr">
        <is>
          <t>Leiloeiro</t>
        </is>
      </c>
      <c r="B8" s="4" t="inlineStr">
        <is>
          <t>Ricardo Miranda de Souza</t>
        </is>
      </c>
      <c r="C8" s="4"/>
      <c r="D8" s="4"/>
      <c r="E8" s="4"/>
      <c r="F8" s="4"/>
    </row>
    <row collapsed="false" customFormat="false" customHeight="false" hidden="false" ht="12.1" outlineLevel="0" r="9">
      <c r="A9" s="1"/>
      <c r="B9" s="1"/>
      <c r="C9" s="1"/>
    </row>
    <row collapsed="false" customFormat="false" customHeight="false" hidden="false" ht="12.1" outlineLevel="0" r="10">
      <c r="A10" s="3" t="inlineStr">
        <is>
          <t>Lote</t>
        </is>
      </c>
      <c r="B10" s="3" t="inlineStr">
        <is>
          <t>Descrição</t>
        </is>
      </c>
      <c r="C10" s="3" t="inlineStr">
        <is>
          <t>Status</t>
        </is>
      </c>
      <c r="D10" s="3" t="inlineStr">
        <is>
          <t>Lances</t>
        </is>
      </c>
      <c r="E10" s="3" t="inlineStr">
        <is>
          <t>Lance atual</t>
        </is>
      </c>
      <c r="F10" s="3" t="inlineStr">
        <is>
          <t>Inc. mínimo</t>
        </is>
      </c>
    </row>
    <row collapsed="false" customFormat="false" customHeight="false" hidden="false" ht="12.1" outlineLevel="0" r="11">
      <c r="A11" s="5" t="s">
        <f>=HYPERLINK("https://leilaoonline.com.br/lote/detalhe/177749", "001")</f>
      </c>
      <c r="B11" s="4" t="s">
        <f>=HYPERLINK("https://leilaoonline.com.br/lote/detalhe/177749", "COMPRESSOR WAYNE 60 PÉS")</f>
      </c>
      <c r="C11" s="4" t="inlineStr">
        <is>
          <t>Não vendido</t>
        </is>
      </c>
      <c r="D11" s="4" t="inlineStr">
        <is>
          <t>2</t>
        </is>
      </c>
      <c r="E11" s="5" t="inlineStr">
        <is>
          <t>7.250,00</t>
        </is>
      </c>
      <c r="F11" s="4" t="inlineStr">
        <is>
          <t>250.00</t>
        </is>
      </c>
    </row>
    <row collapsed="false" customFormat="false" customHeight="false" hidden="false" ht="12.1" outlineLevel="0" r="12">
      <c r="A12" s="5" t="s">
        <f>=HYPERLINK("https://leilaoonline.com.br/lote/detalhe/177750", "002")</f>
      </c>
      <c r="B12" s="4" t="s">
        <f>=HYPERLINK("https://leilaoonline.com.br/lote/detalhe/177750", "COMPRESSOR RADIAL 15 CV")</f>
      </c>
      <c r="C12" s="4" t="inlineStr">
        <is>
          <t>Não vendido</t>
        </is>
      </c>
      <c r="D12" s="4" t="inlineStr">
        <is>
          <t>0</t>
        </is>
      </c>
      <c r="E12" s="5" t="inlineStr">
        <is>
          <t>3.000,00</t>
        </is>
      </c>
      <c r="F12" s="4" t="inlineStr">
        <is>
          <t>150.00</t>
        </is>
      </c>
    </row>
    <row collapsed="false" customFormat="false" customHeight="false" hidden="false" ht="12.1" outlineLevel="0" r="13">
      <c r="A13" s="5" t="s">
        <f>=HYPERLINK("https://leilaoonline.com.br/lote/detalhe/177751", "003")</f>
      </c>
      <c r="B13" s="4" t="s">
        <f>=HYPERLINK("https://leilaoonline.com.br/lote/detalhe/177751", "COMPRESSOR RADIAL 15 CV")</f>
      </c>
      <c r="C13" s="4" t="inlineStr">
        <is>
          <t>Não vendido</t>
        </is>
      </c>
      <c r="D13" s="4" t="inlineStr">
        <is>
          <t>0</t>
        </is>
      </c>
      <c r="E13" s="5" t="inlineStr">
        <is>
          <t>3.000,00</t>
        </is>
      </c>
      <c r="F13" s="4" t="inlineStr">
        <is>
          <t>150.00</t>
        </is>
      </c>
    </row>
    <row collapsed="false" customFormat="false" customHeight="false" hidden="false" ht="12.1" outlineLevel="0" r="14">
      <c r="A14" s="5" t="s">
        <f>=HYPERLINK("https://leilaoonline.com.br/lote/detalhe/177752", "004")</f>
      </c>
      <c r="B14" s="4" t="s">
        <f>=HYPERLINK("https://leilaoonline.com.br/lote/detalhe/177752", "ASPIRADOR DE PÓ INDUSTRIAL NOVO JAPÃO")</f>
      </c>
      <c r="C14" s="4" t="inlineStr">
        <is>
          <t>Não vendido</t>
        </is>
      </c>
      <c r="D14" s="4" t="inlineStr">
        <is>
          <t>1</t>
        </is>
      </c>
      <c r="E14" s="5" t="inlineStr">
        <is>
          <t>2.000,00</t>
        </is>
      </c>
      <c r="F14" s="4" t="inlineStr">
        <is>
          <t>150.00</t>
        </is>
      </c>
    </row>
    <row collapsed="false" customFormat="false" customHeight="false" hidden="false" ht="12.1" outlineLevel="0" r="15">
      <c r="A15" s="5" t="s">
        <f>=HYPERLINK("https://leilaoonline.com.br/lote/detalhe/177753", "005")</f>
      </c>
      <c r="B15" s="4" t="s">
        <f>=HYPERLINK("https://leilaoonline.com.br/lote/detalhe/177753", "ESCADA APX. 3 METROS EM AÇO INÓX COM CORRIMÃO")</f>
      </c>
      <c r="C15" s="4" t="inlineStr">
        <is>
          <t>Não vendido</t>
        </is>
      </c>
      <c r="D15" s="4" t="inlineStr">
        <is>
          <t>0</t>
        </is>
      </c>
      <c r="E15" s="5" t="inlineStr">
        <is>
          <t>3.000,00</t>
        </is>
      </c>
      <c r="F15" s="4" t="inlineStr">
        <is>
          <t>150.00</t>
        </is>
      </c>
    </row>
    <row collapsed="false" customFormat="false" customHeight="false" hidden="false" ht="12.1" outlineLevel="0" r="16">
      <c r="A16" s="5" t="s">
        <f>=HYPERLINK("https://leilaoonline.com.br/lote/detalhe/177762", "006")</f>
      </c>
      <c r="B16" s="4" t="s">
        <f>=HYPERLINK("https://leilaoonline.com.br/lote/detalhe/177762", "EMPILHADEIRA YALE 2.500KG OPALA 4CC GLP (CILINDRO DE GLP NÃO ACOMPANHA)")</f>
      </c>
      <c r="C16" s="4" t="inlineStr">
        <is>
          <t>Não vendido</t>
        </is>
      </c>
      <c r="D16" s="4" t="inlineStr">
        <is>
          <t>0</t>
        </is>
      </c>
      <c r="E16" s="5" t="inlineStr">
        <is>
          <t>40.000,00</t>
        </is>
      </c>
      <c r="F16" s="4" t="inlineStr">
        <is>
          <t>1000.00</t>
        </is>
      </c>
    </row>
    <row collapsed="false" customFormat="false" customHeight="false" hidden="false" ht="12.1" outlineLevel="0" r="17">
      <c r="A17" s="5" t="s">
        <f>=HYPERLINK("https://leilaoonline.com.br/lote/detalhe/177754", "007")</f>
      </c>
      <c r="B17" s="4" t="s">
        <f>=HYPERLINK("https://leilaoonline.com.br/lote/detalhe/177754", "COMPRESSOR DE REFRIGERAÇÃO SABROE C-750 A SMC-6-180")</f>
      </c>
      <c r="C17" s="4" t="inlineStr">
        <is>
          <t>Não vendido</t>
        </is>
      </c>
      <c r="D17" s="4" t="inlineStr">
        <is>
          <t>1</t>
        </is>
      </c>
      <c r="E17" s="5" t="inlineStr">
        <is>
          <t>6.000,00</t>
        </is>
      </c>
      <c r="F17" s="4" t="inlineStr">
        <is>
          <t>250.00</t>
        </is>
      </c>
    </row>
    <row collapsed="false" customFormat="false" customHeight="false" hidden="false" ht="12.1" outlineLevel="0" r="18">
      <c r="A18" s="5" t="s">
        <f>=HYPERLINK("https://leilaoonline.com.br/lote/detalhe/177755", "008")</f>
      </c>
      <c r="B18" s="4" t="s">
        <f>=HYPERLINK("https://leilaoonline.com.br/lote/detalhe/177755", "COMPRESSOR DE REFRIGERAÇÃO SABROE C-750 A SMC-6-180")</f>
      </c>
      <c r="C18" s="4" t="inlineStr">
        <is>
          <t>Não vendido</t>
        </is>
      </c>
      <c r="D18" s="4" t="inlineStr">
        <is>
          <t>1</t>
        </is>
      </c>
      <c r="E18" s="5" t="inlineStr">
        <is>
          <t>6.000,00</t>
        </is>
      </c>
      <c r="F18" s="4" t="inlineStr">
        <is>
          <t>250.00</t>
        </is>
      </c>
    </row>
    <row collapsed="false" customFormat="false" customHeight="false" hidden="false" ht="12.1" outlineLevel="0" r="19">
      <c r="A19" s="5" t="s">
        <f>=HYPERLINK("https://leilaoonline.com.br/lote/detalhe/177763", "009")</f>
      </c>
      <c r="B19" s="4" t="s">
        <f>=HYPERLINK("https://leilaoonline.com.br/lote/detalhe/177763", "TALHA ELÉTRICA CROÁCIA; CAP. 8.000KG; COM APROX. 13,5 METROS DE VIGA")</f>
      </c>
      <c r="C19" s="4" t="inlineStr">
        <is>
          <t>Não vendido</t>
        </is>
      </c>
      <c r="D19" s="4" t="inlineStr">
        <is>
          <t>0</t>
        </is>
      </c>
      <c r="E19" s="5" t="inlineStr">
        <is>
          <t>35.000,00</t>
        </is>
      </c>
      <c r="F19" s="4" t="inlineStr">
        <is>
          <t>1000.00</t>
        </is>
      </c>
    </row>
    <row collapsed="false" customFormat="false" customHeight="false" hidden="false" ht="12.1" outlineLevel="0" r="20">
      <c r="A20" s="5" t="s">
        <f>=HYPERLINK("https://leilaoonline.com.br/lote/detalhe/177756", "010")</f>
      </c>
      <c r="B20" s="4" t="s">
        <f>=HYPERLINK("https://leilaoonline.com.br/lote/detalhe/177756", "FUNIL DESUMIDIFICADOR DE PLÁSTICO 200KG YANN BANG")</f>
      </c>
      <c r="C20" s="4" t="inlineStr">
        <is>
          <t>Não vendido</t>
        </is>
      </c>
      <c r="D20" s="4" t="inlineStr">
        <is>
          <t>1</t>
        </is>
      </c>
      <c r="E20" s="5" t="inlineStr">
        <is>
          <t>4.500,00</t>
        </is>
      </c>
      <c r="F20" s="4" t="inlineStr">
        <is>
          <t>500.00</t>
        </is>
      </c>
    </row>
    <row collapsed="false" customFormat="false" customHeight="false" hidden="false" ht="12.1" outlineLevel="0" r="21">
      <c r="A21" s="5" t="s">
        <f>=HYPERLINK("https://leilaoonline.com.br/lote/detalhe/178933", "011")</f>
      </c>
      <c r="B21" s="4" t="s">
        <f>=HYPERLINK("https://leilaoonline.com.br/lote/detalhe/178933", "EMPILHADEIRA CLARK 2500KG")</f>
      </c>
      <c r="C21" s="4" t="inlineStr">
        <is>
          <t>Não vendido</t>
        </is>
      </c>
      <c r="D21" s="4" t="inlineStr">
        <is>
          <t>0</t>
        </is>
      </c>
      <c r="E21" s="5" t="inlineStr">
        <is>
          <t>30.000,00</t>
        </is>
      </c>
      <c r="F21" s="4" t="inlineStr">
        <is>
          <t>500.00</t>
        </is>
      </c>
    </row>
    <row collapsed="false" customFormat="false" customHeight="false" hidden="false" ht="12.1" outlineLevel="0" r="22">
      <c r="A22" s="5" t="s">
        <f>=HYPERLINK("https://leilaoonline.com.br/lote/detalhe/177757", "012")</f>
      </c>
      <c r="B22" s="4" t="s">
        <f>=HYPERLINK("https://leilaoonline.com.br/lote/detalhe/177757", "SERRA DE FITA VERTICAL ARTRAM")</f>
      </c>
      <c r="C22" s="4" t="inlineStr">
        <is>
          <t>Não vendido</t>
        </is>
      </c>
      <c r="D22" s="4" t="inlineStr">
        <is>
          <t>0</t>
        </is>
      </c>
      <c r="E22" s="5" t="inlineStr">
        <is>
          <t>3.000,00</t>
        </is>
      </c>
      <c r="F22" s="4" t="inlineStr">
        <is>
          <t>150.00</t>
        </is>
      </c>
    </row>
    <row collapsed="false" customFormat="false" customHeight="false" hidden="false" ht="12.1" outlineLevel="0" r="23">
      <c r="A23" s="5" t="s">
        <f>=HYPERLINK("https://leilaoonline.com.br/lote/detalhe/177758", "013")</f>
      </c>
      <c r="B23" s="4" t="s">
        <f>=HYPERLINK("https://leilaoonline.com.br/lote/detalhe/177758", "BOMBA COM MEDIDOR DE FLUXO SUZZARA BLUE K24")</f>
      </c>
      <c r="C23" s="4" t="inlineStr">
        <is>
          <t>Não vendido</t>
        </is>
      </c>
      <c r="D23" s="4" t="inlineStr">
        <is>
          <t>0</t>
        </is>
      </c>
      <c r="E23" s="5" t="inlineStr">
        <is>
          <t>300,00</t>
        </is>
      </c>
      <c r="F23" s="4" t="inlineStr">
        <is>
          <t>100.00</t>
        </is>
      </c>
    </row>
    <row collapsed="false" customFormat="false" customHeight="false" hidden="false" ht="12.1" outlineLevel="0" r="24">
      <c r="A24" s="5" t="s">
        <f>=HYPERLINK("https://leilaoonline.com.br/lote/detalhe/177759", "014")</f>
      </c>
      <c r="B24" s="4" t="s">
        <f>=HYPERLINK("https://leilaoonline.com.br/lote/detalhe/177759", "MOTO BOMBA 30 CV")</f>
      </c>
      <c r="C24" s="4" t="inlineStr">
        <is>
          <t>Não vendido</t>
        </is>
      </c>
      <c r="D24" s="4" t="inlineStr">
        <is>
          <t>0</t>
        </is>
      </c>
      <c r="E24" s="5" t="inlineStr">
        <is>
          <t>5.000,00</t>
        </is>
      </c>
      <c r="F24" s="4" t="inlineStr">
        <is>
          <t>250.00</t>
        </is>
      </c>
    </row>
    <row collapsed="false" customFormat="false" customHeight="false" hidden="false" ht="12.1" outlineLevel="0" r="25">
      <c r="A25" s="5" t="s">
        <f>=HYPERLINK("https://leilaoonline.com.br/lote/detalhe/177760", "015")</f>
      </c>
      <c r="B25" s="4" t="s">
        <f>=HYPERLINK("https://leilaoonline.com.br/lote/detalhe/177760", "MOTO BOMBA 40 CV")</f>
      </c>
      <c r="C25" s="4" t="inlineStr">
        <is>
          <t>Não vendido</t>
        </is>
      </c>
      <c r="D25" s="4" t="inlineStr">
        <is>
          <t>0</t>
        </is>
      </c>
      <c r="E25" s="5" t="inlineStr">
        <is>
          <t>7.000,00</t>
        </is>
      </c>
      <c r="F25" s="4" t="inlineStr">
        <is>
          <t>500.00</t>
        </is>
      </c>
    </row>
    <row collapsed="false" customFormat="false" customHeight="false" hidden="false" ht="12.1" outlineLevel="0" r="26">
      <c r="A26" s="5" t="s">
        <f>=HYPERLINK("https://leilaoonline.com.br/lote/detalhe/177761", "016")</f>
      </c>
      <c r="B26" s="4" t="s">
        <f>=HYPERLINK("https://leilaoonline.com.br/lote/detalhe/177761", "RADIADOR 180CM X 110CM X 30CM")</f>
      </c>
      <c r="C26" s="4" t="inlineStr">
        <is>
          <t>Não vendido</t>
        </is>
      </c>
      <c r="D26" s="4" t="inlineStr">
        <is>
          <t>0</t>
        </is>
      </c>
      <c r="E26" s="5" t="inlineStr">
        <is>
          <t>1.000,00</t>
        </is>
      </c>
      <c r="F26" s="4" t="inlineStr">
        <is>
          <t>250.00</t>
        </is>
      </c>
    </row>
    <row collapsed="false" customFormat="false" customHeight="false" hidden="false" ht="12.1" outlineLevel="0" r="27">
      <c r="A27" s="5" t="s">
        <f>=HYPERLINK("https://leilaoonline.com.br/lote/detalhe/177764", "017")</f>
      </c>
      <c r="B27" s="4" t="s">
        <f>=HYPERLINK("https://leilaoonline.com.br/lote/detalhe/177764", "RADIADOR 180CM X 110CM X 20CM")</f>
      </c>
      <c r="C27" s="4" t="inlineStr">
        <is>
          <t>Não vendido</t>
        </is>
      </c>
      <c r="D27" s="4" t="inlineStr">
        <is>
          <t>0</t>
        </is>
      </c>
      <c r="E27" s="5" t="inlineStr">
        <is>
          <t>1.000,00</t>
        </is>
      </c>
      <c r="F27" s="4" t="inlineStr">
        <is>
          <t>250.00</t>
        </is>
      </c>
    </row>
    <row collapsed="false" customFormat="false" customHeight="false" hidden="false" ht="12.1" outlineLevel="0" r="28">
      <c r="A28" s="5" t="s">
        <f>=HYPERLINK("https://leilaoonline.com.br/lote/detalhe/178934", "018")</f>
      </c>
      <c r="B28" s="4" t="s">
        <f>=HYPERLINK("https://leilaoonline.com.br/lote/detalhe/178934", "GUINDASTE HYSTER CANARINHO CAP 4 TON DIESEL - FUNCIONANDO")</f>
      </c>
      <c r="C28" s="4" t="inlineStr">
        <is>
          <t>Não vendido</t>
        </is>
      </c>
      <c r="D28" s="4" t="inlineStr">
        <is>
          <t>1</t>
        </is>
      </c>
      <c r="E28" s="5" t="inlineStr">
        <is>
          <t>10.250,00</t>
        </is>
      </c>
      <c r="F28" s="4" t="inlineStr">
        <is>
          <t>250.00</t>
        </is>
      </c>
    </row>
    <row collapsed="false" customFormat="false" customHeight="false" hidden="false" ht="12.1" outlineLevel="0" r="29">
      <c r="A29" s="5" t="s">
        <f>=HYPERLINK("https://leilaoonline.com.br/lote/detalhe/177765", "019")</f>
      </c>
      <c r="B29" s="4" t="s">
        <f>=HYPERLINK("https://leilaoonline.com.br/lote/detalhe/177765", "MÁQUINA DE SOLDA PONTO 15 KVA")</f>
      </c>
      <c r="C29" s="4" t="inlineStr">
        <is>
          <t>Não vendido</t>
        </is>
      </c>
      <c r="D29" s="4" t="inlineStr">
        <is>
          <t>0</t>
        </is>
      </c>
      <c r="E29" s="5" t="inlineStr">
        <is>
          <t>3.000,00</t>
        </is>
      </c>
      <c r="F29" s="4" t="inlineStr">
        <is>
          <t>250.00</t>
        </is>
      </c>
    </row>
    <row collapsed="false" customFormat="false" customHeight="false" hidden="false" ht="12.1" outlineLevel="0" r="30">
      <c r="A30" s="5" t="s">
        <f>=HYPERLINK("https://leilaoonline.com.br/lote/detalhe/177766", "021")</f>
      </c>
      <c r="B30" s="4" t="s">
        <f>=HYPERLINK("https://leilaoonline.com.br/lote/detalhe/177766", "EXTRUSORA DE PLÁSTICO 35MM 5HP")</f>
      </c>
      <c r="C30" s="4" t="inlineStr">
        <is>
          <t>Não vendido</t>
        </is>
      </c>
      <c r="D30" s="4" t="inlineStr">
        <is>
          <t>0</t>
        </is>
      </c>
      <c r="E30" s="5" t="inlineStr">
        <is>
          <t>6.000,00</t>
        </is>
      </c>
      <c r="F30" s="4" t="inlineStr">
        <is>
          <t>500.00</t>
        </is>
      </c>
    </row>
    <row collapsed="false" customFormat="false" customHeight="false" hidden="false" ht="12.1" outlineLevel="0" r="31">
      <c r="A31" s="5" t="s">
        <f>=HYPERLINK("https://leilaoonline.com.br/lote/detalhe/177767", "022")</f>
      </c>
      <c r="B31" s="4" t="s">
        <f>=HYPERLINK("https://leilaoonline.com.br/lote/detalhe/177767", "GELADEIRA INDUSTRIAL MECALOR")</f>
      </c>
      <c r="C31" s="4" t="inlineStr">
        <is>
          <t>Não vendido</t>
        </is>
      </c>
      <c r="D31" s="4" t="inlineStr">
        <is>
          <t>0</t>
        </is>
      </c>
      <c r="E31" s="5" t="inlineStr">
        <is>
          <t>4.000,00</t>
        </is>
      </c>
      <c r="F31" s="4" t="inlineStr">
        <is>
          <t>250.00</t>
        </is>
      </c>
    </row>
    <row collapsed="false" customFormat="false" customHeight="false" hidden="false" ht="12.1" outlineLevel="0" r="32">
      <c r="A32" s="5" t="s">
        <f>=HYPERLINK("https://leilaoonline.com.br/lote/detalhe/177768", "023")</f>
      </c>
      <c r="B32" s="4" t="s">
        <f>=HYPERLINK("https://leilaoonline.com.br/lote/detalhe/177768", "GELADEIRA INDUSTRIAL ")</f>
      </c>
      <c r="C32" s="4" t="inlineStr">
        <is>
          <t>Não vendido</t>
        </is>
      </c>
      <c r="D32" s="4" t="inlineStr">
        <is>
          <t>0</t>
        </is>
      </c>
      <c r="E32" s="5" t="inlineStr">
        <is>
          <t>3.000,00</t>
        </is>
      </c>
      <c r="F32" s="4" t="inlineStr">
        <is>
          <t>250.00</t>
        </is>
      </c>
    </row>
    <row collapsed="false" customFormat="false" customHeight="false" hidden="false" ht="12.1" outlineLevel="0" r="33">
      <c r="A33" s="5" t="s">
        <f>=HYPERLINK("https://leilaoonline.com.br/lote/detalhe/177769", "024")</f>
      </c>
      <c r="B33" s="4" t="s">
        <f>=HYPERLINK("https://leilaoonline.com.br/lote/detalhe/177769", "GELADEIRA INDUSTRIAL REFRISAT")</f>
      </c>
      <c r="C33" s="4" t="inlineStr">
        <is>
          <t>Não vendido</t>
        </is>
      </c>
      <c r="D33" s="4" t="inlineStr">
        <is>
          <t>0</t>
        </is>
      </c>
      <c r="E33" s="5" t="inlineStr">
        <is>
          <t>7.000,00</t>
        </is>
      </c>
      <c r="F33" s="4" t="inlineStr">
        <is>
          <t>500.00</t>
        </is>
      </c>
    </row>
    <row collapsed="false" customFormat="false" customHeight="false" hidden="false" ht="12.1" outlineLevel="0" r="34">
      <c r="A34" s="5" t="s">
        <f>=HYPERLINK("https://leilaoonline.com.br/lote/detalhe/177770", "026")</f>
      </c>
      <c r="B34" s="4" t="s">
        <f>=HYPERLINK("https://leilaoonline.com.br/lote/detalhe/177770", "TIFOR 1600 KG")</f>
      </c>
      <c r="C34" s="4" t="inlineStr">
        <is>
          <t>Não vendido</t>
        </is>
      </c>
      <c r="D34" s="4" t="inlineStr">
        <is>
          <t>0</t>
        </is>
      </c>
      <c r="E34" s="5" t="inlineStr">
        <is>
          <t>1.200,00</t>
        </is>
      </c>
      <c r="F34" s="4" t="inlineStr">
        <is>
          <t>250.00</t>
        </is>
      </c>
    </row>
    <row collapsed="false" customFormat="false" customHeight="false" hidden="false" ht="12.1" outlineLevel="0" r="35">
      <c r="A35" s="5" t="s">
        <f>=HYPERLINK("https://leilaoonline.com.br/lote/detalhe/177771", "027")</f>
      </c>
      <c r="B35" s="4" t="s">
        <f>=HYPERLINK("https://leilaoonline.com.br/lote/detalhe/177771", "TIFOR CARBOGRAFITE 3200 KG ")</f>
      </c>
      <c r="C35" s="4" t="inlineStr">
        <is>
          <t>Não vendido</t>
        </is>
      </c>
      <c r="D35" s="4" t="inlineStr">
        <is>
          <t>0</t>
        </is>
      </c>
      <c r="E35" s="5" t="inlineStr">
        <is>
          <t>2.200,00</t>
        </is>
      </c>
      <c r="F35" s="4" t="inlineStr">
        <is>
          <t>250.00</t>
        </is>
      </c>
    </row>
    <row collapsed="false" customFormat="false" customHeight="false" hidden="false" ht="12.1" outlineLevel="0" r="36">
      <c r="A36" s="5" t="s">
        <f>=HYPERLINK("https://leilaoonline.com.br/lote/detalhe/177772", "028")</f>
      </c>
      <c r="B36" s="4" t="s">
        <f>=HYPERLINK("https://leilaoonline.com.br/lote/detalhe/177772", "MÁQUINA PARA FECHAMENTE DE CAIXAS COM FITA ADESIVA CYKLOP")</f>
      </c>
      <c r="C36" s="4" t="inlineStr">
        <is>
          <t>Não vendido</t>
        </is>
      </c>
      <c r="D36" s="4" t="inlineStr">
        <is>
          <t>0</t>
        </is>
      </c>
      <c r="E36" s="5" t="inlineStr">
        <is>
          <t>3.000,00</t>
        </is>
      </c>
      <c r="F36" s="4" t="inlineStr">
        <is>
          <t>250.00</t>
        </is>
      </c>
    </row>
    <row collapsed="false" customFormat="false" customHeight="false" hidden="false" ht="12.1" outlineLevel="0" r="37">
      <c r="A37" s="5" t="s">
        <f>=HYPERLINK("https://leilaoonline.com.br/lote/detalhe/177774", "030")</f>
      </c>
      <c r="B37" s="4" t="s">
        <f>=HYPERLINK("https://leilaoonline.com.br/lote/detalhe/177774", "FRISADEIRA AUTOMÁTICA")</f>
      </c>
      <c r="C37" s="4" t="inlineStr">
        <is>
          <t>Não vendido</t>
        </is>
      </c>
      <c r="D37" s="4" t="inlineStr">
        <is>
          <t>0</t>
        </is>
      </c>
      <c r="E37" s="5" t="inlineStr">
        <is>
          <t>5.000,00</t>
        </is>
      </c>
      <c r="F37" s="4" t="inlineStr">
        <is>
          <t>500.00</t>
        </is>
      </c>
    </row>
    <row collapsed="false" customFormat="false" customHeight="false" hidden="false" ht="12.1" outlineLevel="0" r="38">
      <c r="A38" s="5" t="s">
        <f>=HYPERLINK("https://leilaoonline.com.br/lote/detalhe/177775", "031")</f>
      </c>
      <c r="B38" s="4" t="s">
        <f>=HYPERLINK("https://leilaoonline.com.br/lote/detalhe/177775", "SERRA POLICORTE")</f>
      </c>
      <c r="C38" s="4" t="inlineStr">
        <is>
          <t>Não vendido</t>
        </is>
      </c>
      <c r="D38" s="4" t="inlineStr">
        <is>
          <t>0</t>
        </is>
      </c>
      <c r="E38" s="5" t="inlineStr">
        <is>
          <t>1.000,00</t>
        </is>
      </c>
      <c r="F38" s="4" t="inlineStr">
        <is>
          <t>250.00</t>
        </is>
      </c>
    </row>
    <row collapsed="false" customFormat="false" customHeight="false" hidden="false" ht="12.1" outlineLevel="0" r="39">
      <c r="A39" s="5" t="s">
        <f>=HYPERLINK("https://leilaoonline.com.br/lote/detalhe/177776", "032")</f>
      </c>
      <c r="B39" s="4" t="s">
        <f>=HYPERLINK("https://leilaoonline.com.br/lote/detalhe/177776", "CALANDRA MANUAL 1200 X 2 MM")</f>
      </c>
      <c r="C39" s="4" t="inlineStr">
        <is>
          <t>Não vendido</t>
        </is>
      </c>
      <c r="D39" s="4" t="inlineStr">
        <is>
          <t>0</t>
        </is>
      </c>
      <c r="E39" s="5" t="inlineStr">
        <is>
          <t>3.500,00</t>
        </is>
      </c>
      <c r="F39" s="4" t="inlineStr">
        <is>
          <t>250.00</t>
        </is>
      </c>
    </row>
    <row collapsed="false" customFormat="false" customHeight="false" hidden="false" ht="12.1" outlineLevel="0" r="40">
      <c r="A40" s="5" t="s">
        <f>=HYPERLINK("https://leilaoonline.com.br/lote/detalhe/177777", "035")</f>
      </c>
      <c r="B40" s="4" t="s">
        <f>=HYPERLINK("https://leilaoonline.com.br/lote/detalhe/177777", "MÁQUINA DE CORTE PLASMA CUT-60 ")</f>
      </c>
      <c r="C40" s="4" t="inlineStr">
        <is>
          <t>Não vendido</t>
        </is>
      </c>
      <c r="D40" s="4" t="inlineStr">
        <is>
          <t>0</t>
        </is>
      </c>
      <c r="E40" s="5" t="inlineStr">
        <is>
          <t>3.000,00</t>
        </is>
      </c>
      <c r="F40" s="4" t="inlineStr">
        <is>
          <t>250.00</t>
        </is>
      </c>
    </row>
    <row collapsed="false" customFormat="false" customHeight="false" hidden="false" ht="12.1" outlineLevel="0" r="41">
      <c r="A41" s="5" t="s">
        <f>=HYPERLINK("https://leilaoonline.com.br/lote/detalhe/177778", "036")</f>
      </c>
      <c r="B41" s="4" t="s">
        <f>=HYPERLINK("https://leilaoonline.com.br/lote/detalhe/177778", "MISTURADOR EM AÇO INOX 200 L")</f>
      </c>
      <c r="C41" s="4" t="inlineStr">
        <is>
          <t>Não vendido</t>
        </is>
      </c>
      <c r="D41" s="4" t="inlineStr">
        <is>
          <t>1</t>
        </is>
      </c>
      <c r="E41" s="5" t="inlineStr">
        <is>
          <t>5.000,00</t>
        </is>
      </c>
      <c r="F41" s="4" t="inlineStr">
        <is>
          <t>500.00</t>
        </is>
      </c>
    </row>
    <row collapsed="false" customFormat="false" customHeight="false" hidden="false" ht="12.1" outlineLevel="0" r="42">
      <c r="A42" s="5" t="s">
        <f>=HYPERLINK("https://leilaoonline.com.br/lote/detalhe/177779", "037")</f>
      </c>
      <c r="B42" s="4" t="s">
        <f>=HYPERLINK("https://leilaoonline.com.br/lote/detalhe/177779", "BOMBA DE DIAFRAGMA 1/2 HP")</f>
      </c>
      <c r="C42" s="4" t="inlineStr">
        <is>
          <t>Não vendido</t>
        </is>
      </c>
      <c r="D42" s="4" t="inlineStr">
        <is>
          <t>0</t>
        </is>
      </c>
      <c r="E42" s="5" t="inlineStr">
        <is>
          <t>2.500,00</t>
        </is>
      </c>
      <c r="F42" s="4" t="inlineStr">
        <is>
          <t>250.00</t>
        </is>
      </c>
    </row>
    <row collapsed="false" customFormat="false" customHeight="false" hidden="false" ht="12.1" outlineLevel="0" r="43">
      <c r="A43" s="5" t="s">
        <f>=HYPERLINK("https://leilaoonline.com.br/lote/detalhe/177780", "040")</f>
      </c>
      <c r="B43" s="4" t="s">
        <f>=HYPERLINK("https://leilaoonline.com.br/lote/detalhe/177780", "TUNEL DE ENCOLHIMENTO BAND-IT")</f>
      </c>
      <c r="C43" s="4" t="inlineStr">
        <is>
          <t>Não vendido</t>
        </is>
      </c>
      <c r="D43" s="4" t="inlineStr">
        <is>
          <t>0</t>
        </is>
      </c>
      <c r="E43" s="5" t="inlineStr">
        <is>
          <t>3.000,00</t>
        </is>
      </c>
      <c r="F43" s="4" t="inlineStr">
        <is>
          <t>500.00</t>
        </is>
      </c>
    </row>
    <row collapsed="false" customFormat="false" customHeight="false" hidden="false" ht="12.1" outlineLevel="0" r="44">
      <c r="A44" s="5" t="s">
        <f>=HYPERLINK("https://leilaoonline.com.br/lote/detalhe/177781", "041")</f>
      </c>
      <c r="B44" s="4" t="s">
        <f>=HYPERLINK("https://leilaoonline.com.br/lote/detalhe/177781", "PRENSA SORVETEIRA PNEUMÁTICA PARA FIXAÇÃO DE SOLA DE CALÇADO")</f>
      </c>
      <c r="C44" s="4" t="inlineStr">
        <is>
          <t>Não vendido</t>
        </is>
      </c>
      <c r="D44" s="4" t="inlineStr">
        <is>
          <t>0</t>
        </is>
      </c>
      <c r="E44" s="5" t="inlineStr">
        <is>
          <t>2.000,00</t>
        </is>
      </c>
      <c r="F44" s="4" t="inlineStr">
        <is>
          <t>250.00</t>
        </is>
      </c>
    </row>
    <row collapsed="false" customFormat="false" customHeight="false" hidden="false" ht="12.1" outlineLevel="0" r="45">
      <c r="A45" s="5" t="s">
        <f>=HYPERLINK("https://leilaoonline.com.br/lote/detalhe/177782", "042")</f>
      </c>
      <c r="B45" s="4" t="s">
        <f>=HYPERLINK("https://leilaoonline.com.br/lote/detalhe/177782", "IMPRESSORA HP")</f>
      </c>
      <c r="C45" s="4" t="inlineStr">
        <is>
          <t>Não vendido</t>
        </is>
      </c>
      <c r="D45" s="4" t="inlineStr">
        <is>
          <t>0</t>
        </is>
      </c>
      <c r="E45" s="5" t="inlineStr">
        <is>
          <t>400,00</t>
        </is>
      </c>
      <c r="F45" s="4" t="inlineStr">
        <is>
          <t>100.00</t>
        </is>
      </c>
    </row>
    <row collapsed="false" customFormat="false" customHeight="false" hidden="false" ht="12.1" outlineLevel="0" r="46">
      <c r="A46" s="5" t="s">
        <f>=HYPERLINK("https://leilaoonline.com.br/lote/detalhe/177783", "043")</f>
      </c>
      <c r="B46" s="4" t="s">
        <f>=HYPERLINK("https://leilaoonline.com.br/lote/detalhe/177783", "DESENTUPIDORA RIDGID KOLLMANN K1000")</f>
      </c>
      <c r="C46" s="4" t="inlineStr">
        <is>
          <t>Não vendido</t>
        </is>
      </c>
      <c r="D46" s="4" t="inlineStr">
        <is>
          <t>1</t>
        </is>
      </c>
      <c r="E46" s="5" t="inlineStr">
        <is>
          <t>4.000,00</t>
        </is>
      </c>
      <c r="F46" s="4" t="inlineStr">
        <is>
          <t>250.00</t>
        </is>
      </c>
    </row>
    <row collapsed="false" customFormat="false" customHeight="false" hidden="false" ht="12.1" outlineLevel="0" r="47">
      <c r="A47" s="5" t="s">
        <f>=HYPERLINK("https://leilaoonline.com.br/lote/detalhe/177784", "044")</f>
      </c>
      <c r="B47" s="4" t="s">
        <f>=HYPERLINK("https://leilaoonline.com.br/lote/detalhe/177784", "DESENTUPIDORA RIDGID KOLLMANN K1000")</f>
      </c>
      <c r="C47" s="4" t="inlineStr">
        <is>
          <t>Não vendido</t>
        </is>
      </c>
      <c r="D47" s="4" t="inlineStr">
        <is>
          <t>0</t>
        </is>
      </c>
      <c r="E47" s="5" t="inlineStr">
        <is>
          <t>4.000,00</t>
        </is>
      </c>
      <c r="F47" s="4" t="inlineStr">
        <is>
          <t>500.00</t>
        </is>
      </c>
    </row>
    <row collapsed="false" customFormat="false" customHeight="false" hidden="false" ht="12.1" outlineLevel="0" r="48">
      <c r="A48" s="5" t="s">
        <f>=HYPERLINK("https://leilaoonline.com.br/lote/detalhe/177785", "045")</f>
      </c>
      <c r="B48" s="4" t="s">
        <f>=HYPERLINK("https://leilaoonline.com.br/lote/detalhe/177785", "DESENTUPIDORA RIDGID KOLLMANN K500")</f>
      </c>
      <c r="C48" s="4" t="inlineStr">
        <is>
          <t>Não vendido</t>
        </is>
      </c>
      <c r="D48" s="4" t="inlineStr">
        <is>
          <t>0</t>
        </is>
      </c>
      <c r="E48" s="5" t="inlineStr">
        <is>
          <t>3.000,00</t>
        </is>
      </c>
      <c r="F48" s="4" t="inlineStr">
        <is>
          <t>250.00</t>
        </is>
      </c>
    </row>
    <row collapsed="false" customFormat="false" customHeight="false" hidden="false" ht="12.1" outlineLevel="0" r="49">
      <c r="A49" s="5" t="s">
        <f>=HYPERLINK("https://leilaoonline.com.br/lote/detalhe/177786", "046")</f>
      </c>
      <c r="B49" s="4" t="s">
        <f>=HYPERLINK("https://leilaoonline.com.br/lote/detalhe/177786", "COMPRESSOR ATLAS COPCO SF4 220V SEM ÓLEO")</f>
      </c>
      <c r="C49" s="4" t="inlineStr">
        <is>
          <t>Não vendido</t>
        </is>
      </c>
      <c r="D49" s="4" t="inlineStr">
        <is>
          <t>0</t>
        </is>
      </c>
      <c r="E49" s="5" t="inlineStr">
        <is>
          <t>2.000,00</t>
        </is>
      </c>
      <c r="F49" s="4" t="inlineStr">
        <is>
          <t>250.00</t>
        </is>
      </c>
    </row>
    <row collapsed="false" customFormat="false" customHeight="false" hidden="false" ht="12.1" outlineLevel="0" r="50">
      <c r="A50" s="5" t="s">
        <f>=HYPERLINK("https://leilaoonline.com.br/lote/detalhe/177787", "047")</f>
      </c>
      <c r="B50" s="4" t="s">
        <f>=HYPERLINK("https://leilaoonline.com.br/lote/detalhe/177787", "COMPRESSOR ATLAS COPCO GA10 220V/2000")</f>
      </c>
      <c r="C50" s="4" t="inlineStr">
        <is>
          <t>Não vendido</t>
        </is>
      </c>
      <c r="D50" s="4" t="inlineStr">
        <is>
          <t>0</t>
        </is>
      </c>
      <c r="E50" s="5" t="inlineStr">
        <is>
          <t>4.000,00</t>
        </is>
      </c>
      <c r="F50" s="4" t="inlineStr">
        <is>
          <t>500.00</t>
        </is>
      </c>
    </row>
    <row collapsed="false" customFormat="false" customHeight="false" hidden="false" ht="12.1" outlineLevel="0" r="51">
      <c r="A51" s="5" t="s">
        <f>=HYPERLINK("https://leilaoonline.com.br/lote/detalhe/177788", "048")</f>
      </c>
      <c r="B51" s="4" t="s">
        <f>=HYPERLINK("https://leilaoonline.com.br/lote/detalhe/177788", "COMPRESSOR ATLAS COPCO GX7 220V/2008 ")</f>
      </c>
      <c r="C51" s="4" t="inlineStr">
        <is>
          <t>Não vendido</t>
        </is>
      </c>
      <c r="D51" s="4" t="inlineStr">
        <is>
          <t>0</t>
        </is>
      </c>
      <c r="E51" s="5" t="inlineStr">
        <is>
          <t>3.500,00</t>
        </is>
      </c>
      <c r="F51" s="4" t="inlineStr">
        <is>
          <t>250.00</t>
        </is>
      </c>
    </row>
    <row collapsed="false" customFormat="false" customHeight="false" hidden="false" ht="12.1" outlineLevel="0" r="52">
      <c r="A52" s="5" t="s">
        <f>=HYPERLINK("https://leilaoonline.com.br/lote/detalhe/177789", "049")</f>
      </c>
      <c r="B52" s="4" t="s">
        <f>=HYPERLINK("https://leilaoonline.com.br/lote/detalhe/177789", "COMPRESSOR ATLAS COPCO GA11 220V/2000")</f>
      </c>
      <c r="C52" s="4" t="inlineStr">
        <is>
          <t>Não vendido</t>
        </is>
      </c>
      <c r="D52" s="4" t="inlineStr">
        <is>
          <t>0</t>
        </is>
      </c>
      <c r="E52" s="5" t="inlineStr">
        <is>
          <t>4.000,00</t>
        </is>
      </c>
      <c r="F52" s="4" t="inlineStr">
        <is>
          <t>500.00</t>
        </is>
      </c>
    </row>
    <row collapsed="false" customFormat="false" customHeight="false" hidden="false" ht="12.1" outlineLevel="0" r="53">
      <c r="A53" s="5" t="s">
        <f>=HYPERLINK("https://leilaoonline.com.br/lote/detalhe/177790", "050")</f>
      </c>
      <c r="B53" s="4" t="s">
        <f>=HYPERLINK("https://leilaoonline.com.br/lote/detalhe/177790", "PRENSA 200 TON")</f>
      </c>
      <c r="C53" s="4" t="inlineStr">
        <is>
          <t>Não vendido</t>
        </is>
      </c>
      <c r="D53" s="4" t="inlineStr">
        <is>
          <t>0</t>
        </is>
      </c>
      <c r="E53" s="5" t="inlineStr">
        <is>
          <t>20.000,00</t>
        </is>
      </c>
      <c r="F53" s="4" t="inlineStr">
        <is>
          <t>500.00</t>
        </is>
      </c>
    </row>
    <row collapsed="false" customFormat="false" customHeight="false" hidden="false" ht="12.1" outlineLevel="0" r="54">
      <c r="A54" s="5" t="s">
        <f>=HYPERLINK("https://leilaoonline.com.br/lote/detalhe/177791", "051")</f>
      </c>
      <c r="B54" s="4" t="s">
        <f>=HYPERLINK("https://leilaoonline.com.br/lote/detalhe/177791", "LOTE COM MOTORES GE (APX. 730 CV, FOTO COM INFORMAÇÕES)")</f>
      </c>
      <c r="C54" s="4" t="inlineStr">
        <is>
          <t>Não vendido</t>
        </is>
      </c>
      <c r="D54" s="4" t="inlineStr">
        <is>
          <t>0</t>
        </is>
      </c>
      <c r="E54" s="5" t="inlineStr">
        <is>
          <t>52.500,00</t>
        </is>
      </c>
      <c r="F54" s="4" t="inlineStr">
        <is>
          <t>500.00</t>
        </is>
      </c>
    </row>
    <row collapsed="false" customFormat="false" customHeight="false" hidden="false" ht="12.1" outlineLevel="0" r="55">
      <c r="A55" s="5" t="s">
        <f>=HYPERLINK("https://leilaoonline.com.br/lote/detalhe/177792", "055")</f>
      </c>
      <c r="B55" s="4" t="s">
        <f>=HYPERLINK("https://leilaoonline.com.br/lote/detalhe/177792", "TORNO MECÂNICO SCHUTTE")</f>
      </c>
      <c r="C55" s="4" t="inlineStr">
        <is>
          <t>Não vendido</t>
        </is>
      </c>
      <c r="D55" s="4" t="inlineStr">
        <is>
          <t>0</t>
        </is>
      </c>
      <c r="E55" s="5" t="inlineStr">
        <is>
          <t>45.000,00</t>
        </is>
      </c>
      <c r="F55" s="4" t="inlineStr">
        <is>
          <t>500.00</t>
        </is>
      </c>
    </row>
    <row collapsed="false" customFormat="false" customHeight="false" hidden="false" ht="12.1" outlineLevel="0" r="56">
      <c r="A56" s="5" t="s">
        <f>=HYPERLINK("https://leilaoonline.com.br/lote/detalhe/177793", "056")</f>
      </c>
      <c r="B56" s="4" t="s">
        <f>=HYPERLINK("https://leilaoonline.com.br/lote/detalhe/177793", "TORNO MECÂNICO")</f>
      </c>
      <c r="C56" s="4" t="inlineStr">
        <is>
          <t>Não vendido</t>
        </is>
      </c>
      <c r="D56" s="4" t="inlineStr">
        <is>
          <t>0</t>
        </is>
      </c>
      <c r="E56" s="5" t="inlineStr">
        <is>
          <t>6.500,00</t>
        </is>
      </c>
      <c r="F56" s="4" t="inlineStr">
        <is>
          <t>500.00</t>
        </is>
      </c>
    </row>
    <row collapsed="false" customFormat="false" customHeight="false" hidden="false" ht="12.1" outlineLevel="0" r="57">
      <c r="A57" s="5" t="s">
        <f>=HYPERLINK("https://leilaoonline.com.br/lote/detalhe/177794", "057")</f>
      </c>
      <c r="B57" s="4" t="s">
        <f>=HYPERLINK("https://leilaoonline.com.br/lote/detalhe/177794", "SECADOR DE AR COMPRIMIDO NORGREN")</f>
      </c>
      <c r="C57" s="4" t="inlineStr">
        <is>
          <t>Não vendido</t>
        </is>
      </c>
      <c r="D57" s="4" t="inlineStr">
        <is>
          <t>0</t>
        </is>
      </c>
      <c r="E57" s="5" t="inlineStr">
        <is>
          <t>3.000,00</t>
        </is>
      </c>
      <c r="F57" s="4" t="inlineStr">
        <is>
          <t>250.00</t>
        </is>
      </c>
    </row>
    <row collapsed="false" customFormat="false" customHeight="false" hidden="false" ht="12.1" outlineLevel="0" r="58">
      <c r="A58" s="5" t="s">
        <f>=HYPERLINK("https://leilaoonline.com.br/lote/detalhe/177795", "061")</f>
      </c>
      <c r="B58" s="4" t="s">
        <f>=HYPERLINK("https://leilaoonline.com.br/lote/detalhe/177795", "BALANÇA DIGITAL WELMY")</f>
      </c>
      <c r="C58" s="4" t="inlineStr">
        <is>
          <t>Não vendido</t>
        </is>
      </c>
      <c r="D58" s="4" t="inlineStr">
        <is>
          <t>0</t>
        </is>
      </c>
      <c r="E58" s="5" t="inlineStr">
        <is>
          <t>400,00</t>
        </is>
      </c>
      <c r="F58" s="4" t="inlineStr">
        <is>
          <t>100.00</t>
        </is>
      </c>
    </row>
    <row collapsed="false" customFormat="false" customHeight="false" hidden="false" ht="12.1" outlineLevel="0" r="59">
      <c r="A59" s="5" t="s">
        <f>=HYPERLINK("https://leilaoonline.com.br/lote/detalhe/177796", "062")</f>
      </c>
      <c r="B59" s="4" t="s">
        <f>=HYPERLINK("https://leilaoonline.com.br/lote/detalhe/177796", "FILTRO DE AR FILTROS BARRA")</f>
      </c>
      <c r="C59" s="4" t="inlineStr">
        <is>
          <t>Não vendido</t>
        </is>
      </c>
      <c r="D59" s="4" t="inlineStr">
        <is>
          <t>0</t>
        </is>
      </c>
      <c r="E59" s="5" t="inlineStr">
        <is>
          <t>200,00</t>
        </is>
      </c>
      <c r="F59" s="4" t="inlineStr">
        <is>
          <t>100.00</t>
        </is>
      </c>
    </row>
    <row collapsed="false" customFormat="false" customHeight="false" hidden="false" ht="12.1" outlineLevel="0" r="60">
      <c r="A60" s="5" t="s">
        <f>=HYPERLINK("https://leilaoonline.com.br/lote/detalhe/177797", "063")</f>
      </c>
      <c r="B60" s="4" t="s">
        <f>=HYPERLINK("https://leilaoonline.com.br/lote/detalhe/177797", "TANQUE RESERVATÓRIO 100 L")</f>
      </c>
      <c r="C60" s="4" t="inlineStr">
        <is>
          <t>Não vendido</t>
        </is>
      </c>
      <c r="D60" s="4" t="inlineStr">
        <is>
          <t>0</t>
        </is>
      </c>
      <c r="E60" s="5" t="inlineStr">
        <is>
          <t>300,00</t>
        </is>
      </c>
      <c r="F60" s="4" t="inlineStr">
        <is>
          <t>100.00</t>
        </is>
      </c>
    </row>
    <row collapsed="false" customFormat="false" customHeight="false" hidden="false" ht="12.1" outlineLevel="0" r="61">
      <c r="A61" s="5" t="s">
        <f>=HYPERLINK("https://leilaoonline.com.br/lote/detalhe/177798", "064")</f>
      </c>
      <c r="B61" s="4" t="s">
        <f>=HYPERLINK("https://leilaoonline.com.br/lote/detalhe/177798", "FURADEIRA RADIAL ")</f>
      </c>
      <c r="C61" s="4" t="inlineStr">
        <is>
          <t>Não vendido</t>
        </is>
      </c>
      <c r="D61" s="4" t="inlineStr">
        <is>
          <t>0</t>
        </is>
      </c>
      <c r="E61" s="5" t="inlineStr">
        <is>
          <t>10.000,00</t>
        </is>
      </c>
      <c r="F61" s="4" t="inlineStr">
        <is>
          <t>500.00</t>
        </is>
      </c>
    </row>
    <row collapsed="false" customFormat="false" customHeight="false" hidden="false" ht="12.1" outlineLevel="0" r="62">
      <c r="A62" s="5" t="s">
        <f>=HYPERLINK("https://leilaoonline.com.br/lote/detalhe/177799", "065")</f>
      </c>
      <c r="B62" s="4" t="s">
        <f>=HYPERLINK("https://leilaoonline.com.br/lote/detalhe/177799", "MÁQUINA PARA CORTAR VERGALHÃO 7/8"")</f>
      </c>
      <c r="C62" s="4" t="inlineStr">
        <is>
          <t>Não vendido</t>
        </is>
      </c>
      <c r="D62" s="4" t="inlineStr">
        <is>
          <t>0</t>
        </is>
      </c>
      <c r="E62" s="5" t="inlineStr">
        <is>
          <t>50,00</t>
        </is>
      </c>
      <c r="F62" s="4" t="inlineStr">
        <is>
          <t>50.00</t>
        </is>
      </c>
    </row>
    <row collapsed="false" customFormat="false" customHeight="false" hidden="false" ht="12.1" outlineLevel="0" r="63">
      <c r="A63" s="5" t="s">
        <f>=HYPERLINK("https://leilaoonline.com.br/lote/detalhe/177800", "066")</f>
      </c>
      <c r="B63" s="4" t="s">
        <f>=HYPERLINK("https://leilaoonline.com.br/lote/detalhe/177800", "BOMBA DOSADORA PROMINENT SIGMA")</f>
      </c>
      <c r="C63" s="4" t="inlineStr">
        <is>
          <t>Não vendido</t>
        </is>
      </c>
      <c r="D63" s="4" t="inlineStr">
        <is>
          <t>0</t>
        </is>
      </c>
      <c r="E63" s="5" t="inlineStr">
        <is>
          <t>500,00</t>
        </is>
      </c>
      <c r="F63" s="4" t="inlineStr">
        <is>
          <t>250.00</t>
        </is>
      </c>
    </row>
    <row collapsed="false" customFormat="false" customHeight="false" hidden="false" ht="12.1" outlineLevel="0" r="64">
      <c r="A64" s="5" t="s">
        <f>=HYPERLINK("https://leilaoonline.com.br/lote/detalhe/177801", "067")</f>
      </c>
      <c r="B64" s="4" t="s">
        <f>=HYPERLINK("https://leilaoonline.com.br/lote/detalhe/177801", "EXTRUSORA DE PLÁSTICO 60MM CIOLA")</f>
      </c>
      <c r="C64" s="4" t="inlineStr">
        <is>
          <t>Não vendido</t>
        </is>
      </c>
      <c r="D64" s="4" t="inlineStr">
        <is>
          <t>0</t>
        </is>
      </c>
      <c r="E64" s="5" t="inlineStr">
        <is>
          <t>20.000,00</t>
        </is>
      </c>
      <c r="F64" s="4" t="inlineStr">
        <is>
          <t>500.00</t>
        </is>
      </c>
    </row>
    <row collapsed="false" customFormat="false" customHeight="false" hidden="false" ht="12.1" outlineLevel="0" r="65">
      <c r="A65" s="5" t="s">
        <f>=HYPERLINK("https://leilaoonline.com.br/lote/detalhe/177803", "069")</f>
      </c>
      <c r="B65" s="4" t="s">
        <f>=HYPERLINK("https://leilaoonline.com.br/lote/detalhe/177803", "TUPIA PARA MADEIRA")</f>
      </c>
      <c r="C65" s="4" t="inlineStr">
        <is>
          <t>Não vendido</t>
        </is>
      </c>
      <c r="D65" s="4" t="inlineStr">
        <is>
          <t>0</t>
        </is>
      </c>
      <c r="E65" s="5" t="inlineStr">
        <is>
          <t>250,00</t>
        </is>
      </c>
      <c r="F65" s="4" t="inlineStr">
        <is>
          <t>100.00</t>
        </is>
      </c>
    </row>
    <row collapsed="false" customFormat="false" customHeight="false" hidden="false" ht="12.1" outlineLevel="0" r="66">
      <c r="A66" s="5" t="s">
        <f>=HYPERLINK("https://leilaoonline.com.br/lote/detalhe/177804", "070")</f>
      </c>
      <c r="B66" s="4" t="s">
        <f>=HYPERLINK("https://leilaoonline.com.br/lote/detalhe/177804", "VENTILADOR EXAUSTOR 1/2 HP CASP ")</f>
      </c>
      <c r="C66" s="4" t="inlineStr">
        <is>
          <t>Não vendido</t>
        </is>
      </c>
      <c r="D66" s="4" t="inlineStr">
        <is>
          <t>0</t>
        </is>
      </c>
      <c r="E66" s="5" t="inlineStr">
        <is>
          <t>50,00</t>
        </is>
      </c>
      <c r="F66" s="4" t="inlineStr">
        <is>
          <t>50.00</t>
        </is>
      </c>
    </row>
    <row collapsed="false" customFormat="false" customHeight="false" hidden="false" ht="12.1" outlineLevel="0" r="67">
      <c r="A67" s="5" t="s">
        <f>=HYPERLINK("https://leilaoonline.com.br/lote/detalhe/177805", "071")</f>
      </c>
      <c r="B67" s="4" t="s">
        <f>=HYPERLINK("https://leilaoonline.com.br/lote/detalhe/177805", "PRENSA BALANCIM DE CORTE HIDRÁULICO POPPI")</f>
      </c>
      <c r="C67" s="4" t="inlineStr">
        <is>
          <t>Não vendido</t>
        </is>
      </c>
      <c r="D67" s="4" t="inlineStr">
        <is>
          <t>0</t>
        </is>
      </c>
      <c r="E67" s="5" t="inlineStr">
        <is>
          <t>4.000,00</t>
        </is>
      </c>
      <c r="F67" s="4" t="inlineStr">
        <is>
          <t>500.00</t>
        </is>
      </c>
    </row>
    <row collapsed="false" customFormat="false" customHeight="false" hidden="false" ht="12.1" outlineLevel="0" r="68">
      <c r="A68" s="5" t="s">
        <f>=HYPERLINK("https://leilaoonline.com.br/lote/detalhe/177806", "072")</f>
      </c>
      <c r="B68" s="4" t="s">
        <f>=HYPERLINK("https://leilaoonline.com.br/lote/detalhe/177806", "NOBREAK")</f>
      </c>
      <c r="C68" s="4" t="inlineStr">
        <is>
          <t>Não vendido</t>
        </is>
      </c>
      <c r="D68" s="4" t="inlineStr">
        <is>
          <t>0</t>
        </is>
      </c>
      <c r="E68" s="5" t="inlineStr">
        <is>
          <t>500,00</t>
        </is>
      </c>
      <c r="F68" s="4" t="inlineStr">
        <is>
          <t>250.00</t>
        </is>
      </c>
    </row>
    <row collapsed="false" customFormat="false" customHeight="false" hidden="false" ht="12.1" outlineLevel="0" r="69">
      <c r="A69" s="5" t="s">
        <f>=HYPERLINK("https://leilaoonline.com.br/lote/detalhe/177802", "073")</f>
      </c>
      <c r="B69" s="4" t="s">
        <f>=HYPERLINK("https://leilaoonline.com.br/lote/detalhe/177802", "CALANDRA PARA LABORATÓRIO")</f>
      </c>
      <c r="C69" s="4" t="inlineStr">
        <is>
          <t>Não vendido</t>
        </is>
      </c>
      <c r="D69" s="4" t="inlineStr">
        <is>
          <t>0</t>
        </is>
      </c>
      <c r="E69" s="5" t="inlineStr">
        <is>
          <t>500,00</t>
        </is>
      </c>
      <c r="F69" s="4" t="inlineStr">
        <is>
          <t>250.00</t>
        </is>
      </c>
    </row>
    <row collapsed="false" customFormat="false" customHeight="false" hidden="false" ht="12.1" outlineLevel="0" r="70">
      <c r="A70" s="5" t="s">
        <f>=HYPERLINK("https://leilaoonline.com.br/lote/detalhe/177811", "074")</f>
      </c>
      <c r="B70" s="4" t="s">
        <f>=HYPERLINK("https://leilaoonline.com.br/lote/detalhe/177811", "MOTOBOMBA KSB 14M3/H MOTOR DIESEL MERCEDES-BENZ 4 CILINDROS")</f>
      </c>
      <c r="C70" s="4" t="inlineStr">
        <is>
          <t>Não vendido</t>
        </is>
      </c>
      <c r="D70" s="4" t="inlineStr">
        <is>
          <t>0</t>
        </is>
      </c>
      <c r="E70" s="5" t="inlineStr">
        <is>
          <t>6.000,00</t>
        </is>
      </c>
      <c r="F70" s="4" t="inlineStr">
        <is>
          <t>250.00</t>
        </is>
      </c>
    </row>
    <row collapsed="false" customFormat="false" customHeight="false" hidden="false" ht="12.1" outlineLevel="0" r="71">
      <c r="A71" s="5" t="s">
        <f>=HYPERLINK("https://leilaoonline.com.br/lote/detalhe/177812", "075")</f>
      </c>
      <c r="B71" s="4" t="s">
        <f>=HYPERLINK("https://leilaoonline.com.br/lote/detalhe/177812", "DOBRADEIRA MANUAL 1000MM X 2MM")</f>
      </c>
      <c r="C71" s="4" t="inlineStr">
        <is>
          <t>Não vendido</t>
        </is>
      </c>
      <c r="D71" s="4" t="inlineStr">
        <is>
          <t>0</t>
        </is>
      </c>
      <c r="E71" s="5" t="inlineStr">
        <is>
          <t>3.500,00</t>
        </is>
      </c>
      <c r="F71" s="4" t="inlineStr">
        <is>
          <t>250.00</t>
        </is>
      </c>
    </row>
    <row collapsed="false" customFormat="false" customHeight="false" hidden="false" ht="12.1" outlineLevel="0" r="72">
      <c r="A72" s="5" t="s">
        <f>=HYPERLINK("https://leilaoonline.com.br/lote/detalhe/177813", "076")</f>
      </c>
      <c r="B72" s="4" t="s">
        <f>=HYPERLINK("https://leilaoonline.com.br/lote/detalhe/177813", "BOMBA VÁCUO 3 CV")</f>
      </c>
      <c r="C72" s="4" t="inlineStr">
        <is>
          <t>Não vendido</t>
        </is>
      </c>
      <c r="D72" s="4" t="inlineStr">
        <is>
          <t>0</t>
        </is>
      </c>
      <c r="E72" s="5" t="inlineStr">
        <is>
          <t>4.000,00</t>
        </is>
      </c>
      <c r="F72" s="4" t="inlineStr">
        <is>
          <t>250.00</t>
        </is>
      </c>
    </row>
    <row collapsed="false" customFormat="false" customHeight="false" hidden="false" ht="12.1" outlineLevel="0" r="73">
      <c r="A73" s="5" t="s">
        <f>=HYPERLINK("https://leilaoonline.com.br/lote/detalhe/177807", "078")</f>
      </c>
      <c r="B73" s="4" t="s">
        <f>=HYPERLINK("https://leilaoonline.com.br/lote/detalhe/177807", "TRANSFORMADOR A SECO 281KVA 220V/440V")</f>
      </c>
      <c r="C73" s="4" t="inlineStr">
        <is>
          <t>Não vendido</t>
        </is>
      </c>
      <c r="D73" s="4" t="inlineStr">
        <is>
          <t>0</t>
        </is>
      </c>
      <c r="E73" s="5" t="inlineStr">
        <is>
          <t>6.000,00</t>
        </is>
      </c>
      <c r="F73" s="4" t="inlineStr">
        <is>
          <t>250.00</t>
        </is>
      </c>
    </row>
    <row collapsed="false" customFormat="false" customHeight="false" hidden="false" ht="12.1" outlineLevel="0" r="74">
      <c r="A74" s="5" t="s">
        <f>=HYPERLINK("https://leilaoonline.com.br/lote/detalhe/177808", "079")</f>
      </c>
      <c r="B74" s="4" t="s">
        <f>=HYPERLINK("https://leilaoonline.com.br/lote/detalhe/177808", "TRANSFORMADOR A SECO 281KVA 220V/440V")</f>
      </c>
      <c r="C74" s="4" t="inlineStr">
        <is>
          <t>Não vendido</t>
        </is>
      </c>
      <c r="D74" s="4" t="inlineStr">
        <is>
          <t>0</t>
        </is>
      </c>
      <c r="E74" s="5" t="inlineStr">
        <is>
          <t>6.000,00</t>
        </is>
      </c>
      <c r="F74" s="4" t="inlineStr">
        <is>
          <t>500.00</t>
        </is>
      </c>
    </row>
    <row collapsed="false" customFormat="false" customHeight="false" hidden="false" ht="12.1" outlineLevel="0" r="75">
      <c r="A75" s="5" t="s">
        <f>=HYPERLINK("https://leilaoonline.com.br/lote/detalhe/177809", "080")</f>
      </c>
      <c r="B75" s="4" t="s">
        <f>=HYPERLINK("https://leilaoonline.com.br/lote/detalhe/177809", "LOTE COM 21 UNIDADES DE ESTRUTURAS EM AÇO INÓX (NÃO PEGA IMÃ); COM 6 METROS (APROX. 950KG)")</f>
      </c>
      <c r="C75" s="4" t="inlineStr">
        <is>
          <t>Não vendido</t>
        </is>
      </c>
      <c r="D75" s="4" t="inlineStr">
        <is>
          <t>0</t>
        </is>
      </c>
      <c r="E75" s="5" t="inlineStr">
        <is>
          <t>7.500,00</t>
        </is>
      </c>
      <c r="F75" s="4" t="inlineStr">
        <is>
          <t>250.00</t>
        </is>
      </c>
    </row>
    <row collapsed="false" customFormat="false" customHeight="false" hidden="false" ht="12.1" outlineLevel="0" r="76">
      <c r="A76" s="5" t="s">
        <f>=HYPERLINK("https://leilaoonline.com.br/lote/detalhe/177810", "081")</f>
      </c>
      <c r="B76" s="4" t="s">
        <f>=HYPERLINK("https://leilaoonline.com.br/lote/detalhe/177810", "LOTE COM 21 UNIDADES DE ESTRUTURAS EM AÇO INÓX (NÃO PEGA IMÃ); COM 6 METROS (APROX. 900KG)")</f>
      </c>
      <c r="C76" s="4" t="inlineStr">
        <is>
          <t>Não vendido</t>
        </is>
      </c>
      <c r="D76" s="4" t="inlineStr">
        <is>
          <t>0</t>
        </is>
      </c>
      <c r="E76" s="5" t="inlineStr">
        <is>
          <t>7.500,00</t>
        </is>
      </c>
      <c r="F76" s="4" t="inlineStr">
        <is>
          <t>250.00</t>
        </is>
      </c>
    </row>
    <row collapsed="false" customFormat="false" customHeight="false" hidden="false" ht="12.1" outlineLevel="0" r="77">
      <c r="A77" s="5" t="s">
        <f>=HYPERLINK("https://leilaoonline.com.br/lote/detalhe/177814", "083")</f>
      </c>
      <c r="B77" s="4" t="s">
        <f>=HYPERLINK("https://leilaoonline.com.br/lote/detalhe/177814", "ESCAVADEIRA CASE POCLAIN COM GARRA SUCATEIRA")</f>
      </c>
      <c r="C77" s="4" t="inlineStr">
        <is>
          <t>Não vendido</t>
        </is>
      </c>
      <c r="D77" s="4" t="inlineStr">
        <is>
          <t>0</t>
        </is>
      </c>
      <c r="E77" s="5" t="inlineStr">
        <is>
          <t>50.000,00</t>
        </is>
      </c>
      <c r="F77" s="4" t="inlineStr">
        <is>
          <t>1000.00</t>
        </is>
      </c>
    </row>
    <row collapsed="false" customFormat="false" customHeight="false" hidden="false" ht="12.1" outlineLevel="0" r="78">
      <c r="A78" s="5" t="s">
        <f>=HYPERLINK("https://leilaoonline.com.br/lote/detalhe/177815", "084")</f>
      </c>
      <c r="B78" s="4" t="s">
        <f>=HYPERLINK("https://leilaoonline.com.br/lote/detalhe/177815", "COMPACTADOR DE LIXO PLANALTO 19 METROS CÚBICOS")</f>
      </c>
      <c r="C78" s="4" t="inlineStr">
        <is>
          <t>Não vendido</t>
        </is>
      </c>
      <c r="D78" s="4" t="inlineStr">
        <is>
          <t>0</t>
        </is>
      </c>
      <c r="E78" s="5" t="inlineStr">
        <is>
          <t>12.000,00</t>
        </is>
      </c>
      <c r="F78" s="4" t="inlineStr">
        <is>
          <t>500.00</t>
        </is>
      </c>
    </row>
    <row collapsed="false" customFormat="false" customHeight="false" hidden="false" ht="12.1" outlineLevel="0" r="79">
      <c r="A79" s="5" t="s">
        <f>=HYPERLINK("https://leilaoonline.com.br/lote/detalhe/177816", "085")</f>
      </c>
      <c r="B79" s="4" t="s">
        <f>=HYPERLINK("https://leilaoonline.com.br/lote/detalhe/177816", "BOMBA VÁCUO DE 7,5CV")</f>
      </c>
      <c r="C79" s="4" t="inlineStr">
        <is>
          <t>Não vendido</t>
        </is>
      </c>
      <c r="D79" s="4" t="inlineStr">
        <is>
          <t>0</t>
        </is>
      </c>
      <c r="E79" s="5" t="inlineStr">
        <is>
          <t>500,00</t>
        </is>
      </c>
      <c r="F79" s="4" t="inlineStr">
        <is>
          <t>150.00</t>
        </is>
      </c>
    </row>
    <row collapsed="false" customFormat="false" customHeight="false" hidden="false" ht="12.1" outlineLevel="0" r="80">
      <c r="A80" s="5" t="s">
        <f>=HYPERLINK("https://leilaoonline.com.br/lote/detalhe/177817", "086")</f>
      </c>
      <c r="B80" s="4" t="s">
        <f>=HYPERLINK("https://leilaoonline.com.br/lote/detalhe/177817", "AGLUTINADOR DE PLÁSTICO 20 CV")</f>
      </c>
      <c r="C80" s="4" t="inlineStr">
        <is>
          <t>Não vendido</t>
        </is>
      </c>
      <c r="D80" s="4" t="inlineStr">
        <is>
          <t>2</t>
        </is>
      </c>
      <c r="E80" s="5" t="inlineStr">
        <is>
          <t>1.250,00</t>
        </is>
      </c>
      <c r="F80" s="4" t="inlineStr">
        <is>
          <t>250.00</t>
        </is>
      </c>
    </row>
    <row collapsed="false" customFormat="false" customHeight="false" hidden="false" ht="12.1" outlineLevel="0" r="81">
      <c r="A81" s="5" t="s">
        <f>=HYPERLINK("https://leilaoonline.com.br/lote/detalhe/177818", "087")</f>
      </c>
      <c r="B81" s="4" t="s">
        <f>=HYPERLINK("https://leilaoonline.com.br/lote/detalhe/177818", "LOTE COM MOTORES SIEMENS 250 E 300 CV (FOTO COM INFORMAÇÕES)")</f>
      </c>
      <c r="C81" s="4" t="inlineStr">
        <is>
          <t>Vendido</t>
        </is>
      </c>
      <c r="D81" s="4" t="inlineStr">
        <is>
          <t>54</t>
        </is>
      </c>
      <c r="E81" s="5" t="inlineStr">
        <is>
          <t>40.250,00</t>
        </is>
      </c>
      <c r="F81" s="4" t="inlineStr">
        <is>
          <t>250.00</t>
        </is>
      </c>
    </row>
    <row collapsed="false" customFormat="false" customHeight="false" hidden="false" ht="12.1" outlineLevel="0" r="82">
      <c r="A82" s="5" t="s">
        <f>=HYPERLINK("https://leilaoonline.com.br/lote/detalhe/177819", "088")</f>
      </c>
      <c r="B82" s="4" t="s">
        <f>=HYPERLINK("https://leilaoonline.com.br/lote/detalhe/177819", "LOTE COM TUBOS DE 6 E 8 POLEGADAS (58X 6" E 4X 8")")</f>
      </c>
      <c r="C82" s="4" t="inlineStr">
        <is>
          <t>Não vendido</t>
        </is>
      </c>
      <c r="D82" s="4" t="inlineStr">
        <is>
          <t>0</t>
        </is>
      </c>
      <c r="E82" s="5" t="inlineStr">
        <is>
          <t>17.000,00</t>
        </is>
      </c>
      <c r="F82" s="4" t="inlineStr">
        <is>
          <t>500.00</t>
        </is>
      </c>
    </row>
    <row collapsed="false" customFormat="false" customHeight="false" hidden="false" ht="12.1" outlineLevel="0" r="83">
      <c r="A83" s="5" t="s">
        <f>=HYPERLINK("https://leilaoonline.com.br/lote/detalhe/177820", "089")</f>
      </c>
      <c r="B83" s="4" t="s">
        <f>=HYPERLINK("https://leilaoonline.com.br/lote/detalhe/177820", "TORNO MECÂNICO ROMI")</f>
      </c>
      <c r="C83" s="4" t="inlineStr">
        <is>
          <t>Não vendido</t>
        </is>
      </c>
      <c r="D83" s="4" t="inlineStr">
        <is>
          <t>28</t>
        </is>
      </c>
      <c r="E83" s="5" t="inlineStr">
        <is>
          <t>23.500,00</t>
        </is>
      </c>
      <c r="F83" s="4" t="inlineStr">
        <is>
          <t>500.00</t>
        </is>
      </c>
    </row>
    <row collapsed="false" customFormat="false" customHeight="false" hidden="false" ht="12.1" outlineLevel="0" r="84">
      <c r="A84" s="5" t="s">
        <f>=HYPERLINK("https://leilaoonline.com.br/lote/detalhe/178715", "093")</f>
      </c>
      <c r="B84" s="4" t="s">
        <f>=HYPERLINK("https://leilaoonline.com.br/lote/detalhe/178715", "SERVO MOTOR 15 HP ")</f>
      </c>
      <c r="C84" s="4" t="inlineStr">
        <is>
          <t>Não vendido</t>
        </is>
      </c>
      <c r="D84" s="4" t="inlineStr">
        <is>
          <t>0</t>
        </is>
      </c>
      <c r="E84" s="5" t="inlineStr">
        <is>
          <t>500,00</t>
        </is>
      </c>
      <c r="F84" s="4" t="inlineStr">
        <is>
          <t>150.00</t>
        </is>
      </c>
    </row>
    <row collapsed="false" customFormat="false" customHeight="false" hidden="false" ht="12.1" outlineLevel="0" r="85">
      <c r="A85" s="5" t="s">
        <f>=HYPERLINK("https://leilaoonline.com.br/lote/detalhe/178716", "094")</f>
      </c>
      <c r="B85" s="4" t="s">
        <f>=HYPERLINK("https://leilaoonline.com.br/lote/detalhe/178716", "SERVO MOTOR 15 HP ")</f>
      </c>
      <c r="C85" s="4" t="inlineStr">
        <is>
          <t>Não vendido</t>
        </is>
      </c>
      <c r="D85" s="4" t="inlineStr">
        <is>
          <t>0</t>
        </is>
      </c>
      <c r="E85" s="5" t="inlineStr">
        <is>
          <t>500,00</t>
        </is>
      </c>
      <c r="F85" s="4" t="inlineStr">
        <is>
          <t>150.00</t>
        </is>
      </c>
    </row>
    <row collapsed="false" customFormat="false" customHeight="false" hidden="false" ht="12.1" outlineLevel="0" r="86">
      <c r="A86" s="5" t="s">
        <f>=HYPERLINK("https://leilaoonline.com.br/lote/detalhe/178717", "095")</f>
      </c>
      <c r="B86" s="4" t="s">
        <f>=HYPERLINK("https://leilaoonline.com.br/lote/detalhe/178717", "BOMBA KSB ETA 12"/10"")</f>
      </c>
      <c r="C86" s="4" t="inlineStr">
        <is>
          <t>Não vendido</t>
        </is>
      </c>
      <c r="D86" s="4" t="inlineStr">
        <is>
          <t>16</t>
        </is>
      </c>
      <c r="E86" s="5" t="inlineStr">
        <is>
          <t>3.450,00</t>
        </is>
      </c>
      <c r="F86" s="4" t="inlineStr">
        <is>
          <t>500.00</t>
        </is>
      </c>
    </row>
    <row collapsed="false" customFormat="false" customHeight="false" hidden="false" ht="12.1" outlineLevel="0" r="87">
      <c r="A87" s="5" t="s">
        <f>=HYPERLINK("https://leilaoonline.com.br/lote/detalhe/178718", "096")</f>
      </c>
      <c r="B87" s="4" t="s">
        <f>=HYPERLINK("https://leilaoonline.com.br/lote/detalhe/178718", "BOMBA KSB ETA 12"/10"")</f>
      </c>
      <c r="C87" s="4" t="inlineStr">
        <is>
          <t>Não vendido</t>
        </is>
      </c>
      <c r="D87" s="4" t="inlineStr">
        <is>
          <t>16</t>
        </is>
      </c>
      <c r="E87" s="5" t="inlineStr">
        <is>
          <t>3.450,00</t>
        </is>
      </c>
      <c r="F87" s="4" t="inlineStr">
        <is>
          <t>500.00</t>
        </is>
      </c>
    </row>
    <row collapsed="false" customFormat="false" customHeight="false" hidden="false" ht="12.1" outlineLevel="0" r="88">
      <c r="A88" s="5" t="s">
        <f>=HYPERLINK("https://leilaoonline.com.br/lote/detalhe/178719", "097")</f>
      </c>
      <c r="B88" s="4" t="s">
        <f>=HYPERLINK("https://leilaoonline.com.br/lote/detalhe/178719", "BOMBA KSB ETA 8"/6" ")</f>
      </c>
      <c r="C88" s="4" t="inlineStr">
        <is>
          <t>Não vendido</t>
        </is>
      </c>
      <c r="D88" s="4" t="inlineStr">
        <is>
          <t>0</t>
        </is>
      </c>
      <c r="E88" s="5" t="inlineStr">
        <is>
          <t>500,00</t>
        </is>
      </c>
      <c r="F88" s="4" t="inlineStr">
        <is>
          <t>150.00</t>
        </is>
      </c>
    </row>
    <row collapsed="false" customFormat="false" customHeight="false" hidden="false" ht="12.1" outlineLevel="0" r="89">
      <c r="A89" s="5" t="s">
        <f>=HYPERLINK("https://leilaoonline.com.br/lote/detalhe/178720", "098")</f>
      </c>
      <c r="B89" s="4" t="s">
        <f>=HYPERLINK("https://leilaoonline.com.br/lote/detalhe/178720", "TAMBOR DE ÓLEO 90 200 L")</f>
      </c>
      <c r="C89" s="4" t="inlineStr">
        <is>
          <t>Não vendido</t>
        </is>
      </c>
      <c r="D89" s="4" t="inlineStr">
        <is>
          <t>0</t>
        </is>
      </c>
      <c r="E89" s="5" t="inlineStr">
        <is>
          <t>500,00</t>
        </is>
      </c>
      <c r="F89" s="4" t="inlineStr">
        <is>
          <t>150.00</t>
        </is>
      </c>
    </row>
    <row collapsed="false" customFormat="false" customHeight="false" hidden="false" ht="12.1" outlineLevel="0" r="90">
      <c r="A90" s="5" t="s">
        <f>=HYPERLINK("https://leilaoonline.com.br/lote/detalhe/178721", "099")</f>
      </c>
      <c r="B90" s="4" t="s">
        <f>=HYPERLINK("https://leilaoonline.com.br/lote/detalhe/178721", "TAMBOR DE ÓLEO 90 200 L")</f>
      </c>
      <c r="C90" s="4" t="inlineStr">
        <is>
          <t>Não vendido</t>
        </is>
      </c>
      <c r="D90" s="4" t="inlineStr">
        <is>
          <t>1</t>
        </is>
      </c>
      <c r="E90" s="5" t="inlineStr">
        <is>
          <t>500,00</t>
        </is>
      </c>
      <c r="F90" s="4" t="inlineStr">
        <is>
          <t>150.00</t>
        </is>
      </c>
    </row>
    <row collapsed="false" customFormat="false" customHeight="false" hidden="false" ht="12.1" outlineLevel="0" r="91">
      <c r="A91" s="5" t="s">
        <f>=HYPERLINK("https://leilaoonline.com.br/lote/detalhe/178722", "100")</f>
      </c>
      <c r="B91" s="4" t="s">
        <f>=HYPERLINK("https://leilaoonline.com.br/lote/detalhe/178722", "MOTONIVELADORA HUBER WARCO FUNCIONANDO")</f>
      </c>
      <c r="C91" s="4" t="inlineStr">
        <is>
          <t>Não vendido</t>
        </is>
      </c>
      <c r="D91" s="4" t="inlineStr">
        <is>
          <t>2</t>
        </is>
      </c>
      <c r="E91" s="5" t="inlineStr">
        <is>
          <t>2.250,00</t>
        </is>
      </c>
      <c r="F91" s="4" t="inlineStr">
        <is>
          <t>250.00</t>
        </is>
      </c>
    </row>
  </sheetData>
  <mergeCells>
    <mergeCell ref="A2:F4"/>
    <mergeCell ref="B6:F6"/>
    <mergeCell ref="B7:F7"/>
    <mergeCell ref="B8:F8"/>
  </mergeCells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2026-10-11T23:51:09.00Z</dcterms:created>
  <dc:creator>Tellks Tecnologia</dc:creator>
  <cp:revision>0</cp:revision>
</cp:coreProperties>
</file>