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04/08/17 - 150 LOTES - Maquinas Pesadas • Tratores • Caminhões •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=HYPERLINK("https://leilaoonline.com.br/lote/detalhe/9772", "062")</f>
      </c>
      <c r="B11" s="4" t="s">
        <f>=HYPERLINK("https://leilaoonline.com.br/lote/detalhe/9772", " 50 BOTIJÕES - (QDT.  43 P5 - 04 P13 - 3 DE 1KG), S/FR, UND DOIS CORRÉGOS")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=HYPERLINK("https://leilaoonline.com.br/lote/detalhe/9648", "064")</f>
      </c>
      <c r="B12" s="4" t="s">
        <f>=HYPERLINK("https://leilaoonline.com.br/lote/detalhe/9648", " TRATOR MASSEY FERGUSSON 290 4X4 CAREGADEIRA COM BOCA E LAMINA, ANO 1994, UND DOIS CORREGOS")</f>
      </c>
      <c r="C12" s="4" t="inlineStr">
        <is>
          <t>Vendido</t>
        </is>
      </c>
      <c r="D12" s="4" t="inlineStr">
        <is>
          <t>61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=HYPERLINK("https://leilaoonline.com.br/lote/detalhe/9773", "560")</f>
      </c>
      <c r="B13" s="4" t="s">
        <f>=HYPERLINK("https://leilaoonline.com.br/lote/detalhe/9773",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=HYPERLINK("https://leilaoonline.com.br/lote/detalhe/9913", "569")</f>
      </c>
      <c r="B14" s="4" t="s">
        <f>=HYPERLINK("https://leilaoonline.com.br/lote/detalhe/9913", " GEO COMPOSTO - TIPO MANTA SEM USO -  PAD INTERNO, S/FR, UND IPAUSSU")</f>
      </c>
      <c r="C14" s="4" t="inlineStr">
        <is>
          <t>Vendido</t>
        </is>
      </c>
      <c r="D14" s="4" t="inlineStr">
        <is>
          <t>25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=HYPERLINK("https://leilaoonline.com.br/lote/detalhe/9651", "574")</f>
      </c>
      <c r="B15" s="4" t="s">
        <f>=HYPERLINK("https://leilaoonline.com.br/lote/detalhe/9651", " SUCATA 2 TRANSFORMADORES E 5 MOTORES PEQUENO, S/FR, UND IPAUSSU")</f>
      </c>
      <c r="C15" s="4" t="inlineStr">
        <is>
          <t>Vendido</t>
        </is>
      </c>
      <c r="D15" s="4" t="inlineStr">
        <is>
          <t>43</t>
        </is>
      </c>
      <c r="E15" s="5" t="inlineStr">
        <is>
          <t>2.350,00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=HYPERLINK("https://leilaoonline.com.br/lote/detalhe/9650", "575")</f>
      </c>
      <c r="B16" s="4" t="s">
        <f>=HYPERLINK("https://leilaoonline.com.br/lote/detalhe/9650", " REDUTOR,  S/FR,  UND IPAUSSU")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=HYPERLINK("https://leilaoonline.com.br/lote/detalhe/9652", "576")</f>
      </c>
      <c r="B17" s="4" t="s">
        <f>=HYPERLINK("https://leilaoonline.com.br/lote/detalhe/9652", " SUCATA  VARIADORES (VENDA POR LOTE), S/FR,  UND IPAUSSU")</f>
      </c>
      <c r="C17" s="4" t="inlineStr">
        <is>
          <t>Vendido</t>
        </is>
      </c>
      <c r="D17" s="4" t="inlineStr">
        <is>
          <t>9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=HYPERLINK("https://leilaoonline.com.br/lote/detalhe/9866", "577")</f>
      </c>
      <c r="B18" s="4" t="s">
        <f>=HYPERLINK("https://leilaoonline.com.br/lote/detalhe/9866", "30 MOTORES ELÉTRICOS, (VENDA POR LOTE), S/FR, UND IPAUSSU - VIDE DESCRITIVO DE ITENS")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=HYPERLINK("https://leilaoonline.com.br/lote/detalhe/9774", "1309")</f>
      </c>
      <c r="B19" s="4" t="s">
        <f>=HYPERLINK("https://leilaoonline.com.br/lote/detalhe/9774", " 1 BEBEDOURO DE ÁGUA INOX TENSÃO 220V - 1 ESTUFA ESTERILIZAÇÃO E SECAGEM, UND ZANIN")</f>
      </c>
      <c r="C19" s="4" t="inlineStr">
        <is>
          <t>Vendido</t>
        </is>
      </c>
      <c r="D19" s="4" t="inlineStr">
        <is>
          <t>4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=HYPERLINK("https://leilaoonline.com.br/lote/detalhe/9775", "1313")</f>
      </c>
      <c r="B20" s="4" t="s">
        <f>=HYPERLINK("https://leilaoonline.com.br/lote/detalhe/9775", " S10 ADVANTAGE D,ANO 2011,  PLACA EVC4574, COMB. FLEX, UND ZANIN")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17.750,00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=HYPERLINK("https://leilaoonline.com.br/lote/detalhe/9858", "1315")</f>
      </c>
      <c r="B21" s="4" t="s">
        <f>=HYPERLINK("https://leilaoonline.com.br/lote/detalhe/9858", " CAMINHÃO SCANIA P124CA 6X4, ANO 2003, PLACA BNK8504, FR81470, UND SERRA")</f>
      </c>
      <c r="C21" s="4" t="inlineStr">
        <is>
          <t>Vendido</t>
        </is>
      </c>
      <c r="D21" s="4" t="inlineStr">
        <is>
          <t>91</t>
        </is>
      </c>
      <c r="E21" s="5" t="inlineStr">
        <is>
          <t>61.000,00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=HYPERLINK("https://leilaoonline.com.br/lote/detalhe/9859", "1316")</f>
      </c>
      <c r="B22" s="4" t="s">
        <f>=HYPERLINK("https://leilaoonline.com.br/lote/detalhe/9859", " CAMINHÃO SCANIA R113 6X4 COM TANQUE , ANO 1993, PLACA BQF3175, FR45015, UND SERRA")</f>
      </c>
      <c r="C22" s="4" t="inlineStr">
        <is>
          <t>Vendido</t>
        </is>
      </c>
      <c r="D22" s="4" t="inlineStr">
        <is>
          <t>99</t>
        </is>
      </c>
      <c r="E22" s="5" t="inlineStr">
        <is>
          <t>63.500,00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=HYPERLINK("https://leilaoonline.com.br/lote/detalhe/9860", "1317")</f>
      </c>
      <c r="B23" s="4" t="s">
        <f>=HYPERLINK("https://leilaoonline.com.br/lote/detalhe/9860", " CAMINHÃO M.BENZ 2213 COM TANQUE E BOMBA, ANO 1984, PLACA BKJ0651, FR360121, UND ZANIN")</f>
      </c>
      <c r="C23" s="4" t="inlineStr">
        <is>
          <t>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=HYPERLINK("https://leilaoonline.com.br/lote/detalhe/9862", "1318")</f>
      </c>
      <c r="B24" s="4" t="s">
        <f>=HYPERLINK("https://leilaoonline.com.br/lote/detalhe/9862", " HIDROROL (ROLÃO COM MOTOR), ANO 1985, PLACA CVD2391, FR360463, UND ZANIN")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=HYPERLINK("https://leilaoonline.com.br/lote/detalhe/9863", "1319")</f>
      </c>
      <c r="B25" s="4" t="s">
        <f>=HYPERLINK("https://leilaoonline.com.br/lote/detalhe/9863", " REBOQUE GUERRA 8,20 M, ANO/MOD 2008/09, PLACA EFX3841, FR133011, UND ZANIN")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=HYPERLINK("https://leilaoonline.com.br/lote/detalhe/9861", "1320")</f>
      </c>
      <c r="B26" s="4" t="s">
        <f>=HYPERLINK("https://leilaoonline.com.br/lote/detalhe/9861", " REBOQUE RANDON  8,00 M, ANO 2008, PLACA EAP7091, FR121428, UND ZANIN")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=HYPERLINK("https://leilaoonline.com.br/lote/detalhe/9910", "1321")</f>
      </c>
      <c r="B27" s="4" t="s">
        <f>=HYPERLINK("https://leilaoonline.com.br/lote/detalhe/9910", "TUBOS DE VINHAÇA, S/FR, UND ZANIN")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=HYPERLINK("https://leilaoonline.com.br/lote/detalhe/9914", "2336")</f>
      </c>
      <c r="B28" s="4" t="s">
        <f>=HYPERLINK("https://leilaoonline.com.br/lote/detalhe/9914", " 1 POLICORTE, 1 GUINDASTE HIDRAULICO, UND DIAMANTE")</f>
      </c>
      <c r="C28" s="4" t="inlineStr">
        <is>
          <t>Vendido</t>
        </is>
      </c>
      <c r="D28" s="4" t="inlineStr">
        <is>
          <t>14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=HYPERLINK("https://leilaoonline.com.br/lote/detalhe/9776", "2387")</f>
      </c>
      <c r="B29" s="4" t="s">
        <f>=HYPERLINK("https://leilaoonline.com.br/lote/detalhe/9776", "GUINDASTE E OUTROS PERIFÉRICOS, S/FR, UND DIAMANTE (LOC; lLOTE  PORTO BARREIRO)")</f>
      </c>
      <c r="C29" s="4" t="inlineStr">
        <is>
          <t>Vendido</t>
        </is>
      </c>
      <c r="D29" s="4" t="inlineStr">
        <is>
          <t>68</t>
        </is>
      </c>
      <c r="E29" s="5" t="inlineStr">
        <is>
          <t>8.500,00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=HYPERLINK("https://leilaoonline.com.br/lote/detalhe/9777", "2392")</f>
      </c>
      <c r="B30" s="4" t="s">
        <f>=HYPERLINK("https://leilaoonline.com.br/lote/detalhe/9777", " CAMINHÃO SCANIA/R113 E 6X4 360 - (SEM MOTOR), ANO 1994, PLACA BWT3452, FR97013, UND BARRA")</f>
      </c>
      <c r="C30" s="4" t="inlineStr">
        <is>
          <t>Vendido</t>
        </is>
      </c>
      <c r="D30" s="4" t="inlineStr">
        <is>
          <t>28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=HYPERLINK("https://leilaoonline.com.br/lote/detalhe/9688", "2401")</f>
      </c>
      <c r="B31" s="4" t="s">
        <f>=HYPERLINK("https://leilaoonline.com.br/lote/detalhe/9688", " 5 MOTORES, (VENDA POR LOTE)  SFR, UND DIAMANTE")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=HYPERLINK("https://leilaoonline.com.br/lote/detalhe/9687", "2402")</f>
      </c>
      <c r="B32" s="4" t="s">
        <f>=HYPERLINK("https://leilaoonline.com.br/lote/detalhe/9687", " CARRETINHA COM DOCUMENTO, ANO 2010, PLACA EPM 0171, (R/METALVIS MSV 500), FR71026, UND DIAMANTE")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=HYPERLINK("https://leilaoonline.com.br/lote/detalhe/9692", "2403")</f>
      </c>
      <c r="B33" s="4" t="s">
        <f>=HYPERLINK("https://leilaoonline.com.br/lote/detalhe/9692", " 5 BOMBAS DE VINHAÇA, SFR, UND DIAMANTE ")</f>
      </c>
      <c r="C33" s="4" t="inlineStr">
        <is>
          <t>Vendido</t>
        </is>
      </c>
      <c r="D33" s="4" t="inlineStr">
        <is>
          <t>35</t>
        </is>
      </c>
      <c r="E33" s="5" t="inlineStr">
        <is>
          <t>5.650,00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=HYPERLINK("https://leilaoonline.com.br/lote/detalhe/9690", "2404")</f>
      </c>
      <c r="B34" s="4" t="s">
        <f>=HYPERLINK("https://leilaoonline.com.br/lote/detalhe/9690", " TANQUE DE FIBRA COM BOMBA E ESTRUTURA , SFR, UND DIAMANTE")</f>
      </c>
      <c r="C34" s="4" t="inlineStr">
        <is>
          <t>Vendido</t>
        </is>
      </c>
      <c r="D34" s="4" t="inlineStr">
        <is>
          <t>114</t>
        </is>
      </c>
      <c r="E34" s="5" t="inlineStr">
        <is>
          <t>7.250,00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=HYPERLINK("https://leilaoonline.com.br/lote/detalhe/9689", "2405")</f>
      </c>
      <c r="B35" s="4" t="s">
        <f>=HYPERLINK("https://leilaoonline.com.br/lote/detalhe/9689", " CAMINHÃO VW 7.110 S COM MAQUINA DE SOLDA, ANO 1989, FR102467 E 72463, PLACA ADI2979, UND DIAMANTE")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=HYPERLINK("https://leilaoonline.com.br/lote/detalhe/9691", "2406")</f>
      </c>
      <c r="B36" s="4" t="s">
        <f>=HYPERLINK("https://leilaoonline.com.br/lote/detalhe/9691", "REB/ANTONINI, ANO 1993, PLACA BNT 7809, FR36102, SFR, UND DIAMANTE")</f>
      </c>
      <c r="C36" s="4" t="inlineStr">
        <is>
          <t>Vendido</t>
        </is>
      </c>
      <c r="D36" s="4" t="inlineStr">
        <is>
          <t>59</t>
        </is>
      </c>
      <c r="E36" s="5" t="inlineStr">
        <is>
          <t>11.300,00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=HYPERLINK("https://leilaoonline.com.br/lote/detalhe/9693", "2407")</f>
      </c>
      <c r="B37" s="4" t="s">
        <f>=HYPERLINK("https://leilaoonline.com.br/lote/detalhe/9693", " TANQUE DE AÇO 8 MIL LITROS COM MOITÃO, SFR, UND DIAMANTE")</f>
      </c>
      <c r="C37" s="4" t="inlineStr">
        <is>
          <t>Vendido</t>
        </is>
      </c>
      <c r="D37" s="4" t="inlineStr">
        <is>
          <t>49</t>
        </is>
      </c>
      <c r="E37" s="5" t="inlineStr">
        <is>
          <t>3.100,00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=HYPERLINK("https://leilaoonline.com.br/lote/detalhe/9694", "2408")</f>
      </c>
      <c r="B38" s="4" t="s">
        <f>=HYPERLINK("https://leilaoonline.com.br/lote/detalhe/9694", " TELAS DE AÇO (PESO ESTIMADO 300KILOS), SFR, UND DIAMANTE")</f>
      </c>
      <c r="C38" s="4" t="inlineStr">
        <is>
          <t>Vendido</t>
        </is>
      </c>
      <c r="D38" s="4" t="inlineStr">
        <is>
          <t>48</t>
        </is>
      </c>
      <c r="E38" s="5" t="inlineStr">
        <is>
          <t>2.600,00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=HYPERLINK("https://leilaoonline.com.br/lote/detalhe/9900", "2409")</f>
      </c>
      <c r="B39" s="4" t="s">
        <f>=HYPERLINK("https://leilaoonline.com.br/lote/detalhe/9900", "15 Ton. TUBOS DE FERRO, (VENDA POR KG), S/FR, UND DIAMANTE")</f>
      </c>
      <c r="C39" s="4" t="inlineStr">
        <is>
          <t>Vendido</t>
        </is>
      </c>
      <c r="D39" s="4" t="inlineStr">
        <is>
          <t>15</t>
        </is>
      </c>
      <c r="E39" s="5" t="inlineStr">
        <is>
          <t>7.650,00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=HYPERLINK("https://leilaoonline.com.br/lote/detalhe/9901", "2410")</f>
      </c>
      <c r="B40" s="4" t="s">
        <f>=HYPERLINK("https://leilaoonline.com.br/lote/detalhe/9901", " 2 EIXOS DE ROTORES (VENDA POR LOTE), S/FR, UND DIAMANTE")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=HYPERLINK("https://leilaoonline.com.br/lote/detalhe/9902", "2411")</f>
      </c>
      <c r="B41" s="4" t="s">
        <f>=HYPERLINK("https://leilaoonline.com.br/lote/detalhe/9902", "CARRETA DE ABRIGO  ARÉA DE VIVENCIA AZUL, FR103686, UND DIAMANTE")</f>
      </c>
      <c r="C41" s="4" t="inlineStr">
        <is>
          <t>Vendido</t>
        </is>
      </c>
      <c r="D41" s="4" t="inlineStr">
        <is>
          <t>35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=HYPERLINK("https://leilaoonline.com.br/lote/detalhe/9778", "3003")</f>
      </c>
      <c r="B42" s="4" t="s">
        <f>=HYPERLINK("https://leilaoonline.com.br/lote/detalhe/9778", " 2 DOLLY SUCATA, SEM DIREITO A DOCUMENTO, FR56885/ FR112617, UND BARRA")</f>
      </c>
      <c r="C42" s="4" t="inlineStr">
        <is>
          <t>Vendido</t>
        </is>
      </c>
      <c r="D42" s="4" t="inlineStr">
        <is>
          <t>19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=HYPERLINK("https://leilaoonline.com.br/lote/detalhe/9779", "3069")</f>
      </c>
      <c r="B43" s="4" t="s">
        <f>=HYPERLINK("https://leilaoonline.com.br/lote/detalhe/9779", " ROLAMENTOS , S/FR, VEJA DESCRITIVO DE ITENS,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=HYPERLINK("https://leilaoonline.com.br/lote/detalhe/9780", "3075")</f>
      </c>
      <c r="B44" s="4" t="s">
        <f>=HYPERLINK("https://leilaoonline.com.br/lote/detalhe/9780", "SUCATA DE TRATOR VALTRA, ANO 2014, FR100731, UND BARRA")</f>
      </c>
      <c r="C44" s="4" t="inlineStr">
        <is>
          <t>Não vendido</t>
        </is>
      </c>
      <c r="D44" s="4" t="inlineStr">
        <is>
          <t>69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=HYPERLINK("https://leilaoonline.com.br/lote/detalhe/9602", "3084")</f>
      </c>
      <c r="B45" s="4" t="s">
        <f>=HYPERLINK("https://leilaoonline.com.br/lote/detalhe/9602", " TRATOR MASSEY FERGUSSON MF6350 4X4, ANO 2002, FR102704, UND BARRA")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=HYPERLINK("https://leilaoonline.com.br/lote/detalhe/9605", "3087")</f>
      </c>
      <c r="B46" s="4" t="s">
        <f>=HYPERLINK("https://leilaoonline.com.br/lote/detalhe/9605", "CARRETA DE SERVIÇOS GERAIS, FR73691, UND BARRA")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=HYPERLINK("https://leilaoonline.com.br/lote/detalhe/9872", "3088")</f>
      </c>
      <c r="B47" s="4" t="s">
        <f>=HYPERLINK("https://leilaoonline.com.br/lote/detalhe/9872", " MAQUINA P/CORTE DE CHAPA FRANHO PATR.74424, UND BARRA")</f>
      </c>
      <c r="C47" s="4" t="inlineStr">
        <is>
          <t>Vendido</t>
        </is>
      </c>
      <c r="D47" s="4" t="inlineStr">
        <is>
          <t>7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=HYPERLINK("https://leilaoonline.com.br/lote/detalhe/9870", "3089")</f>
      </c>
      <c r="B48" s="4" t="s">
        <f>=HYPERLINK("https://leilaoonline.com.br/lote/detalhe/9870", " 1 CABINE E 2 VASOS DE PLANTAS,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=HYPERLINK("https://leilaoonline.com.br/lote/detalhe/9869", "3090")</f>
      </c>
      <c r="B49" s="4" t="s">
        <f>=HYPERLINK("https://leilaoonline.com.br/lote/detalhe/9869", "  2  MOTO REDUTORES, 7 MOTORES E 2 DISJUNTORES, PATR. 197991/072749, UND BARRA")</f>
      </c>
      <c r="C49" s="4" t="inlineStr">
        <is>
          <t>Vendido</t>
        </is>
      </c>
      <c r="D49" s="4" t="inlineStr">
        <is>
          <t>28</t>
        </is>
      </c>
      <c r="E49" s="5" t="inlineStr">
        <is>
          <t>5.350,00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=HYPERLINK("https://leilaoonline.com.br/lote/detalhe/9871", "3091")</f>
      </c>
      <c r="B50" s="4" t="s">
        <f>=HYPERLINK("https://leilaoonline.com.br/lote/detalhe/9871", " CARRETA DISTRIBUIDORA DE TORTA,FR103623, UND BARRA")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=HYPERLINK("https://leilaoonline.com.br/lote/detalhe/9867", "3092")</f>
      </c>
      <c r="B51" s="4" t="s">
        <f>=HYPERLINK("https://leilaoonline.com.br/lote/detalhe/9867", " TRANSBORDO SANTAL VT 10T, ANO 2009, FR135619, UND BARRA")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9.400,00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=HYPERLINK("https://leilaoonline.com.br/lote/detalhe/9868", "3093")</f>
      </c>
      <c r="B52" s="4" t="s">
        <f>=HYPERLINK("https://leilaoonline.com.br/lote/detalhe/9868", " PORTAS E JANELAS, S/FR, UND BARRA")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=HYPERLINK("https://leilaoonline.com.br/lote/detalhe/9873", "3094")</f>
      </c>
      <c r="B53" s="4" t="s">
        <f>=HYPERLINK("https://leilaoonline.com.br/lote/detalhe/9873", " VIGAS E PRANCHAS, PONTALETES, S/FR, UND BARRA")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=HYPERLINK("https://leilaoonline.com.br/lote/detalhe/9874", "3095")</f>
      </c>
      <c r="B54" s="4" t="s">
        <f>=HYPERLINK("https://leilaoonline.com.br/lote/detalhe/9874", " 2 ENLEIRADEIRA SUCATA, FR103405/103425, UND BARRA")</f>
      </c>
      <c r="C54" s="4" t="inlineStr">
        <is>
          <t>Vendido</t>
        </is>
      </c>
      <c r="D54" s="4" t="inlineStr">
        <is>
          <t>6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=HYPERLINK("https://leilaoonline.com.br/lote/detalhe/9875", "3096")</f>
      </c>
      <c r="B55" s="4" t="s">
        <f>=HYPERLINK("https://leilaoonline.com.br/lote/detalhe/9875", " 2 SULCADOR, 1 CULTIVADOR E 2 SUCATA DE SUBSOLADOR, FR 103482,FR103300,FR103362,FR103362, UND BARRA")</f>
      </c>
      <c r="C55" s="4" t="inlineStr">
        <is>
          <t>Vendido</t>
        </is>
      </c>
      <c r="D55" s="4" t="inlineStr">
        <is>
          <t>38</t>
        </is>
      </c>
      <c r="E55" s="5" t="inlineStr">
        <is>
          <t>5.900,00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=HYPERLINK("https://leilaoonline.com.br/lote/detalhe/9876", "3097")</f>
      </c>
      <c r="B56" s="4" t="s">
        <f>=HYPERLINK("https://leilaoonline.com.br/lote/detalhe/9876", " DISTRIBUIDOR DE CALCARIO COR VERMELHA MCA. SOLLUS, FR103640, UND BARRA")</f>
      </c>
      <c r="C56" s="4" t="inlineStr">
        <is>
          <t>Vendido</t>
        </is>
      </c>
      <c r="D56" s="4" t="inlineStr">
        <is>
          <t>81</t>
        </is>
      </c>
      <c r="E56" s="5" t="inlineStr">
        <is>
          <t>16.100,00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=HYPERLINK("https://leilaoonline.com.br/lote/detalhe/9877", "3098")</f>
      </c>
      <c r="B57" s="4" t="s">
        <f>=HYPERLINK("https://leilaoonline.com.br/lote/detalhe/9877", " CARRETA DISTRIBUIDORA DE TORTA, FR103632, UND BARRA")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=HYPERLINK("https://leilaoonline.com.br/lote/detalhe/9878", "3099")</f>
      </c>
      <c r="B58" s="4" t="s">
        <f>=HYPERLINK("https://leilaoonline.com.br/lote/detalhe/9878", " CARRETA SERVICOS DIVERSOS, FR073057, UND BARRA")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=HYPERLINK("https://leilaoonline.com.br/lote/detalhe/9881", "3100")</f>
      </c>
      <c r="B59" s="4" t="s">
        <f>=HYPERLINK("https://leilaoonline.com.br/lote/detalhe/9881", " COBRIDOR E ARADO, FR73825/FR103467, UND BARRA")</f>
      </c>
      <c r="C59" s="4" t="inlineStr">
        <is>
          <t>Vendido</t>
        </is>
      </c>
      <c r="D59" s="4" t="inlineStr">
        <is>
          <t>24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=HYPERLINK("https://leilaoonline.com.br/lote/detalhe/9880", "3101")</f>
      </c>
      <c r="B60" s="4" t="s">
        <f>=HYPERLINK("https://leilaoonline.com.br/lote/detalhe/9880", " SUBSOLADOR E OUTRAS PEÇAS AUTOMOTIVAS, S/FR, UND BARRA")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=HYPERLINK("https://leilaoonline.com.br/lote/detalhe/9879", "3102")</f>
      </c>
      <c r="B61" s="4" t="s">
        <f>=HYPERLINK("https://leilaoonline.com.br/lote/detalhe/9879", " MOTOR SCANIA ( GRAVAÇÃO DANIFICADA NÃO SERÁ ENTREGUE CARTA DE PROCEDENCIA), S/FR, UND BARRA")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=HYPERLINK("https://leilaoonline.com.br/lote/detalhe/9882", "3103")</f>
      </c>
      <c r="B62" s="4" t="s">
        <f>=HYPERLINK("https://leilaoonline.com.br/lote/detalhe/9882", " 2 SUBSOLADOR SUCATA, FR103308/FR103373, UND BARRA")</f>
      </c>
      <c r="C62" s="4" t="inlineStr">
        <is>
          <t>Vendido</t>
        </is>
      </c>
      <c r="D62" s="4" t="inlineStr">
        <is>
          <t>6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=HYPERLINK("https://leilaoonline.com.br/lote/detalhe/9883", "3104")</f>
      </c>
      <c r="B63" s="4" t="s">
        <f>=HYPERLINK("https://leilaoonline.com.br/lote/detalhe/9883", " DOLLY, ANO 2006, FR98003 (SEM DOCUMENTO), UND BARRA")</f>
      </c>
      <c r="C63" s="4" t="inlineStr">
        <is>
          <t>Vendido</t>
        </is>
      </c>
      <c r="D63" s="4" t="inlineStr">
        <is>
          <t>26</t>
        </is>
      </c>
      <c r="E63" s="5" t="inlineStr">
        <is>
          <t>5.300,00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=HYPERLINK("https://leilaoonline.com.br/lote/detalhe/9887", "3105")</f>
      </c>
      <c r="B64" s="4" t="s">
        <f>=HYPERLINK("https://leilaoonline.com.br/lote/detalhe/9887", " DOLLY, ANO 2007, FR98001 (SEM DOCUMENTO), UND BARRA")</f>
      </c>
      <c r="C64" s="4" t="inlineStr">
        <is>
          <t>Vendido</t>
        </is>
      </c>
      <c r="D64" s="4" t="inlineStr">
        <is>
          <t>34</t>
        </is>
      </c>
      <c r="E64" s="5" t="inlineStr">
        <is>
          <t>6.500,00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=HYPERLINK("https://leilaoonline.com.br/lote/detalhe/9885", "3106")</f>
      </c>
      <c r="B65" s="4" t="s">
        <f>=HYPERLINK("https://leilaoonline.com.br/lote/detalhe/9885", " TANQUE FIBRA 20000 Litros, FR98814, UND BARRA")</f>
      </c>
      <c r="C65" s="4" t="inlineStr">
        <is>
          <t>Vendido</t>
        </is>
      </c>
      <c r="D65" s="4" t="inlineStr">
        <is>
          <t>56</t>
        </is>
      </c>
      <c r="E65" s="5" t="inlineStr">
        <is>
          <t>9.600,00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=HYPERLINK("https://leilaoonline.com.br/lote/detalhe/9886", "3107")</f>
      </c>
      <c r="B66" s="4" t="s">
        <f>=HYPERLINK("https://leilaoonline.com.br/lote/detalhe/9886", " TANQUE FIBRA 20000 mil litros, FR98813, UND BARRA")</f>
      </c>
      <c r="C66" s="4" t="inlineStr">
        <is>
          <t>Vendido</t>
        </is>
      </c>
      <c r="D66" s="4" t="inlineStr">
        <is>
          <t>50</t>
        </is>
      </c>
      <c r="E66" s="5" t="inlineStr">
        <is>
          <t>8.700,00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=HYPERLINK("https://leilaoonline.com.br/lote/detalhe/9889", "3108")</f>
      </c>
      <c r="B67" s="4" t="s">
        <f>=HYPERLINK("https://leilaoonline.com.br/lote/detalhe/9889", "TANQUE DE FIBRA 15 mil litros aproximadamente, FR96626, UND BARRA")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7.200,00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=HYPERLINK("https://leilaoonline.com.br/lote/detalhe/9891", "3109")</f>
      </c>
      <c r="B68" s="4" t="s">
        <f>=HYPERLINK("https://leilaoonline.com.br/lote/detalhe/9891", " SEMI-REBOQUE USICAMP 12,50M CANA INTEIRA, ANO 2008, FR70356, PLACA EAD5063, UND BARRA")</f>
      </c>
      <c r="C68" s="4" t="inlineStr">
        <is>
          <t>Vendido</t>
        </is>
      </c>
      <c r="D68" s="4" t="inlineStr">
        <is>
          <t>160</t>
        </is>
      </c>
      <c r="E68" s="5" t="inlineStr">
        <is>
          <t>30.200,00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=HYPERLINK("https://leilaoonline.com.br/lote/detalhe/9884", "3110")</f>
      </c>
      <c r="B69" s="4" t="s">
        <f>=HYPERLINK("https://leilaoonline.com.br/lote/detalhe/9884", " SEMI-REBOQUE RANDON 11,80, ANO 2007, FR96202, PLACA DHF1367, UND BARRA")</f>
      </c>
      <c r="C69" s="4" t="inlineStr">
        <is>
          <t>Vendido</t>
        </is>
      </c>
      <c r="D69" s="4" t="inlineStr">
        <is>
          <t>164</t>
        </is>
      </c>
      <c r="E69" s="5" t="inlineStr">
        <is>
          <t>30.550,00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=HYPERLINK("https://leilaoonline.com.br/lote/detalhe/9700", "3111")</f>
      </c>
      <c r="B70" s="4" t="s">
        <f>=HYPERLINK("https://leilaoonline.com.br/lote/detalhe/9700", "GRADE ARADORA COM 26 DISCOS, FR103182, UND  BARRA")</f>
      </c>
      <c r="C70" s="4" t="inlineStr">
        <is>
          <t>Vendido</t>
        </is>
      </c>
      <c r="D70" s="4" t="inlineStr">
        <is>
          <t>126</t>
        </is>
      </c>
      <c r="E70" s="5" t="inlineStr">
        <is>
          <t>20.000,00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=HYPERLINK("https://leilaoonline.com.br/lote/detalhe/9701", "3112")</f>
      </c>
      <c r="B71" s="4" t="s">
        <f>=HYPERLINK("https://leilaoonline.com.br/lote/detalhe/9701", "GRADE ARADORA COM 36 DISCOS, FR103148, UND  BARRA")</f>
      </c>
      <c r="C71" s="4" t="inlineStr">
        <is>
          <t>Vendido</t>
        </is>
      </c>
      <c r="D71" s="4" t="inlineStr">
        <is>
          <t>79</t>
        </is>
      </c>
      <c r="E71" s="5" t="inlineStr">
        <is>
          <t>14.000,00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=HYPERLINK("https://leilaoonline.com.br/lote/detalhe/9893", "3113")</f>
      </c>
      <c r="B72" s="4" t="s">
        <f>=HYPERLINK("https://leilaoonline.com.br/lote/detalhe/9893", " SEMI-REBOQUE CANA PICADA DIM 12,50M AZUL USICAMP, ANO 2008, FR96258, PLACA EAJ8507, UND BARRA")</f>
      </c>
      <c r="C72" s="4" t="inlineStr">
        <is>
          <t>Vendido</t>
        </is>
      </c>
      <c r="D72" s="4" t="inlineStr">
        <is>
          <t>118</t>
        </is>
      </c>
      <c r="E72" s="5" t="inlineStr">
        <is>
          <t>30.300,00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=HYPERLINK("https://leilaoonline.com.br/lote/detalhe/9892", "3116")</f>
      </c>
      <c r="B73" s="4" t="s">
        <f>=HYPERLINK("https://leilaoonline.com.br/lote/detalhe/9892", " MOTO BOMBA MWM, FR102405, UND UND BARRA")</f>
      </c>
      <c r="C73" s="4" t="inlineStr">
        <is>
          <t>Vendido</t>
        </is>
      </c>
      <c r="D73" s="4" t="inlineStr">
        <is>
          <t>39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=HYPERLINK("https://leilaoonline.com.br/lote/detalhe/9865", "3117")</f>
      </c>
      <c r="B74" s="4" t="s">
        <f>=HYPERLINK("https://leilaoonline.com.br/lote/detalhe/9865", "1500 RODAS MED.1100 x 22 10f (em bom estado), S/FR, UND BARRA")</f>
      </c>
      <c r="C74" s="4" t="inlineStr">
        <is>
          <t>Vendido</t>
        </is>
      </c>
      <c r="D74" s="4" t="inlineStr">
        <is>
          <t>157</t>
        </is>
      </c>
      <c r="E74" s="5" t="inlineStr">
        <is>
          <t>60.000,00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=HYPERLINK("https://leilaoonline.com.br/lote/detalhe/9903", "3118")</f>
      </c>
      <c r="B75" s="4" t="s">
        <f>=HYPERLINK("https://leilaoonline.com.br/lote/detalhe/9903", "100 TUBOS DE ALUMINIO, S/FR, UND BARRA")</f>
      </c>
      <c r="C75" s="4" t="inlineStr">
        <is>
          <t>Vendido</t>
        </is>
      </c>
      <c r="D75" s="4" t="inlineStr">
        <is>
          <t>74</t>
        </is>
      </c>
      <c r="E75" s="5" t="inlineStr">
        <is>
          <t>13.300,00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=HYPERLINK("https://leilaoonline.com.br/lote/detalhe/9698", "3928")</f>
      </c>
      <c r="B76" s="4" t="s">
        <f>=HYPERLINK("https://leilaoonline.com.br/lote/detalhe/9698", "ESTUFA CULTURA FANEM 002-CB, PAT28161, UND BARRA")</f>
      </c>
      <c r="C76" s="4" t="inlineStr">
        <is>
          <t>Vendido</t>
        </is>
      </c>
      <c r="D76" s="4" t="inlineStr">
        <is>
          <t>3</t>
        </is>
      </c>
      <c r="E76" s="5" t="inlineStr">
        <is>
          <t>110,00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=HYPERLINK("https://leilaoonline.com.br/lote/detalhe/9649", "4470")</f>
      </c>
      <c r="B77" s="4" t="s">
        <f>=HYPERLINK("https://leilaoonline.com.br/lote/detalhe/9649", " CENTRIFUGA DE VINHO, S/FR,  UND COSTA PINTO ")</f>
      </c>
      <c r="C77" s="4" t="inlineStr">
        <is>
          <t>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=HYPERLINK("https://leilaoonline.com.br/lote/detalhe/9699", "4550")</f>
      </c>
      <c r="B78" s="4" t="s">
        <f>=HYPERLINK("https://leilaoonline.com.br/lote/detalhe/9699", " CARROCERIA CANA PICADA, PAT. 55020, UND COSTA PINTO")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=HYPERLINK("https://leilaoonline.com.br/lote/detalhe/9804", "4570")</f>
      </c>
      <c r="B79" s="4" t="s">
        <f>=HYPERLINK("https://leilaoonline.com.br/lote/detalhe/9804", " 2 ESTEIRA TRANSPORTADORA, PATR. 067329, UND COSTA PINTO")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4.500,00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=HYPERLINK("https://leilaoonline.com.br/lote/detalhe/9912", "5519")</f>
      </c>
      <c r="B80" s="4" t="s">
        <f>=HYPERLINK("https://leilaoonline.com.br/lote/detalhe/9912", " MF 290 4X2, ANO 1993- SÉRIE/CHASSI 2287041186, FR115461, UND BONFIM")</f>
      </c>
      <c r="C80" s="4" t="inlineStr">
        <is>
          <t>Vendido</t>
        </is>
      </c>
      <c r="D80" s="4" t="inlineStr">
        <is>
          <t>60</t>
        </is>
      </c>
      <c r="E80" s="5" t="inlineStr">
        <is>
          <t>21.750,00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=HYPERLINK("https://leilaoonline.com.br/lote/detalhe/9783", "5526")</f>
      </c>
      <c r="B81" s="4" t="s">
        <f>=HYPERLINK("https://leilaoonline.com.br/lote/detalhe/9783", " TRANSBORDO SERMAG 12 T, ANO 2009 FR38345,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=HYPERLINK("https://leilaoonline.com.br/lote/detalhe/9853", "5529")</f>
      </c>
      <c r="B82" s="4" t="s">
        <f>=HYPERLINK("https://leilaoonline.com.br/lote/detalhe/9853", " TRATOR MF 275 4X2, ANO 1993 SÉRIE 2160058123, FR115431, UND BONFIM")</f>
      </c>
      <c r="C82" s="4" t="inlineStr">
        <is>
          <t>Vendido</t>
        </is>
      </c>
      <c r="D82" s="4" t="inlineStr">
        <is>
          <t>93</t>
        </is>
      </c>
      <c r="E82" s="5" t="inlineStr">
        <is>
          <t>22.350,00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=HYPERLINK("https://leilaoonline.com.br/lote/detalhe/9855", "5530")</f>
      </c>
      <c r="B83" s="4" t="s">
        <f>=HYPERLINK("https://leilaoonline.com.br/lote/detalhe/9855", " TRATOR MF 275 4X2, ANO 1993, SÉRIE 2160060620, FR115455, UND BONFIM")</f>
      </c>
      <c r="C83" s="4" t="inlineStr">
        <is>
          <t>Vendido</t>
        </is>
      </c>
      <c r="D83" s="4" t="inlineStr">
        <is>
          <t>95</t>
        </is>
      </c>
      <c r="E83" s="5" t="inlineStr">
        <is>
          <t>24.450,00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=HYPERLINK("https://leilaoonline.com.br/lote/detalhe/9849", "8332")</f>
      </c>
      <c r="B84" s="4" t="s">
        <f>=HYPERLINK("https://leilaoonline.com.br/lote/detalhe/9849", "CABO DE AÇO 1500 Kilos (aproximadamente), S/FR, UND RAFARD")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=HYPERLINK("https://leilaoonline.com.br/lote/detalhe/9803", "8333")</f>
      </c>
      <c r="B85" s="4" t="s">
        <f>=HYPERLINK("https://leilaoonline.com.br/lote/detalhe/9803", "2 REDUTOR  SENDO 1 CESTARI HT 80/5 E 1 SEM ESPECIFICAÇÃO, PAT 66237/66148, UND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4.500,00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=HYPERLINK("https://leilaoonline.com.br/lote/detalhe/9802", "8334")</f>
      </c>
      <c r="B86" s="4" t="s">
        <f>=HYPERLINK("https://leilaoonline.com.br/lote/detalhe/9802", " 2 REDUTOR  SENDO 1 CESTARI HT 70/12 E 1 SEM ESPECIFICAÇÃO, PAT 69822/66134, UND RAFARD")</f>
      </c>
      <c r="C86" s="4" t="inlineStr">
        <is>
          <t>Vendido</t>
        </is>
      </c>
      <c r="D86" s="4" t="inlineStr">
        <is>
          <t>18</t>
        </is>
      </c>
      <c r="E86" s="5" t="inlineStr">
        <is>
          <t>3.300,00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=HYPERLINK("https://leilaoonline.com.br/lote/detalhe/9800", "8335")</f>
      </c>
      <c r="B87" s="4" t="s">
        <f>=HYPERLINK("https://leilaoonline.com.br/lote/detalhe/9800", " VENTILADOR SEM INFORMAÇÕES, S/FR,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=HYPERLINK("https://leilaoonline.com.br/lote/detalhe/9801", "8336")</f>
      </c>
      <c r="B88" s="4" t="s">
        <f>=HYPERLINK("https://leilaoonline.com.br/lote/detalhe/9801", " 6 TUBOS VERDE TIPO TROCADOR E 30 TUBOS DE FERRO COM RESÍDUO DE CAL, S/FR, UND RAFARD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=HYPERLINK("https://leilaoonline.com.br/lote/detalhe/9799", "8337")</f>
      </c>
      <c r="B89" s="4" t="s">
        <f>=HYPERLINK("https://leilaoonline.com.br/lote/detalhe/9799", " 1 TROCADOR DE CALOR. PATR. 66535, UND RAFARD")</f>
      </c>
      <c r="C89" s="4" t="inlineStr">
        <is>
          <t>Vendido</t>
        </is>
      </c>
      <c r="D89" s="4" t="inlineStr">
        <is>
          <t>36</t>
        </is>
      </c>
      <c r="E89" s="5" t="inlineStr">
        <is>
          <t>5.200,00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=HYPERLINK("https://leilaoonline.com.br/lote/detalhe/9806", "8338")</f>
      </c>
      <c r="B90" s="4" t="s">
        <f>=HYPERLINK("https://leilaoonline.com.br/lote/detalhe/9806", " VÁLVULAS DIVERSAS SENDO UMA GRANDE, S/FR, UND RAFARD ")</f>
      </c>
      <c r="C90" s="4" t="inlineStr">
        <is>
          <t>Vendido</t>
        </is>
      </c>
      <c r="D90" s="4" t="inlineStr">
        <is>
          <t>29</t>
        </is>
      </c>
      <c r="E90" s="5" t="inlineStr">
        <is>
          <t>4.950,00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=HYPERLINK("https://leilaoonline.com.br/lote/detalhe/9805", "8339")</f>
      </c>
      <c r="B91" s="4" t="s">
        <f>=HYPERLINK("https://leilaoonline.com.br/lote/detalhe/9805", " 2 BALANÇÃO, 8 MTS APROXIMADAMENTE CADA, PATR. 211058, UND RAFARD")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=HYPERLINK("https://leilaoonline.com.br/lote/detalhe/9850", "8340")</f>
      </c>
      <c r="B92" s="4" t="s">
        <f>=HYPERLINK("https://leilaoonline.com.br/lote/detalhe/9850", "3 BOMBA, S/FR, UND RAFARD")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=HYPERLINK("https://leilaoonline.com.br/lote/detalhe/9811", "8341")</f>
      </c>
      <c r="B93" s="4" t="s">
        <f>=HYPERLINK("https://leilaoonline.com.br/lote/detalhe/9811", " 3 BOMBA IMBIL GRANDE COR VERDE, PATR, 206339/66363/205838, UND RAFARD")</f>
      </c>
      <c r="C93" s="4" t="inlineStr">
        <is>
          <t>Vendido</t>
        </is>
      </c>
      <c r="D93" s="4" t="inlineStr">
        <is>
          <t>62</t>
        </is>
      </c>
      <c r="E93" s="5" t="inlineStr">
        <is>
          <t>9.900,00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=HYPERLINK("https://leilaoonline.com.br/lote/detalhe/9808", "8342")</f>
      </c>
      <c r="B94" s="4" t="s">
        <f>=HYPERLINK("https://leilaoonline.com.br/lote/detalhe/9808", " 6 REDUTORES, 1 MOTOREDUTOR, PATR. 209173/211104/211103/209406, UND RAFARD")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6.750,00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=HYPERLINK("https://leilaoonline.com.br/lote/detalhe/9807", "8343")</f>
      </c>
      <c r="B95" s="4" t="s">
        <f>=HYPERLINK("https://leilaoonline.com.br/lote/detalhe/9807", "DIVERSAS PEÇAS BOMBAS, PATR. 209384/066523/209622/209618/066637/069849/208370/066244/066334/066456/066177, UND RAFARD")</f>
      </c>
      <c r="C95" s="4" t="inlineStr">
        <is>
          <t>Não vendido</t>
        </is>
      </c>
      <c r="D95" s="4" t="inlineStr">
        <is>
          <t>71</t>
        </is>
      </c>
      <c r="E95" s="5" t="inlineStr">
        <is>
          <t>11.750,00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=HYPERLINK("https://leilaoonline.com.br/lote/detalhe/9809", "8344")</f>
      </c>
      <c r="B96" s="4" t="s">
        <f>=HYPERLINK("https://leilaoonline.com.br/lote/detalhe/9809", " 15 ROLOS DE BORRACHAS APROXIMADAMENTE, DIVERSAS MEDIDAS E TAMANHO, S/FR, UND RAFARD")</f>
      </c>
      <c r="C96" s="4" t="inlineStr">
        <is>
          <t>Vendido</t>
        </is>
      </c>
      <c r="D96" s="4" t="inlineStr">
        <is>
          <t>89</t>
        </is>
      </c>
      <c r="E96" s="5" t="inlineStr">
        <is>
          <t>9.000,00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=HYPERLINK("https://leilaoonline.com.br/lote/detalhe/9810", "8345")</f>
      </c>
      <c r="B97" s="4" t="s">
        <f>=HYPERLINK("https://leilaoonline.com.br/lote/detalhe/9810", " TURBINA A VAPOR WORTHINGTON, PATR. 69734, RAFARD")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=HYPERLINK("https://leilaoonline.com.br/lote/detalhe/9812", "8346")</f>
      </c>
      <c r="B98" s="4" t="s">
        <f>=HYPERLINK("https://leilaoonline.com.br/lote/detalhe/9812", " TUBO DE EVAPORAÇÃO MEDIDA APROXIMADA 2 METROS, S/FR, UND RAFARD")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=HYPERLINK("https://leilaoonline.com.br/lote/detalhe/9813", "8347")</f>
      </c>
      <c r="B99" s="4" t="s">
        <f>=HYPERLINK("https://leilaoonline.com.br/lote/detalhe/9813", " 2 ESTEIRA TRANSPORTADORA 7MTS APROX., PATR. 56811/209660,  UND RAFARD")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=HYPERLINK("https://leilaoonline.com.br/lote/detalhe/9814", "8348")</f>
      </c>
      <c r="B100" s="4" t="s">
        <f>=HYPERLINK("https://leilaoonline.com.br/lote/detalhe/9814", " SUCATA DE 2 ESTRUTURA DE FIBRA UMA COM MOTOR, S/FR, UND RAFARD")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=HYPERLINK("https://leilaoonline.com.br/lote/detalhe/9815", "8350")</f>
      </c>
      <c r="B101" s="4" t="s">
        <f>=HYPERLINK("https://leilaoonline.com.br/lote/detalhe/9815", " VOLANDEIRA, S/FR, UND RAFARD (PESO ESTIMADO PARA CARREGAMENTO 8 TONELADAS)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4.350,00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=HYPERLINK("https://leilaoonline.com.br/lote/detalhe/9818", "8351")</f>
      </c>
      <c r="B102" s="4" t="s">
        <f>=HYPERLINK("https://leilaoonline.com.br/lote/detalhe/9818", "  3 TORRES DE RESFRIAMENTO, S/FR, UND RAFARD")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=HYPERLINK("https://leilaoonline.com.br/lote/detalhe/9816", "8352")</f>
      </c>
      <c r="B103" s="4" t="s">
        <f>=HYPERLINK("https://leilaoonline.com.br/lote/detalhe/9816", " 2 PICADOR, S/FR, UND RAFARD 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=HYPERLINK("https://leilaoonline.com.br/lote/detalhe/9819", "8353")</f>
      </c>
      <c r="B104" s="4" t="s">
        <f>=HYPERLINK("https://leilaoonline.com.br/lote/detalhe/9819", " 16 EIXOS VARIAS MEDIDAS, S/FR, UND RAFARD ")</f>
      </c>
      <c r="C104" s="4" t="inlineStr">
        <is>
          <t>Vendido</t>
        </is>
      </c>
      <c r="D104" s="4" t="inlineStr">
        <is>
          <t>84</t>
        </is>
      </c>
      <c r="E104" s="5" t="inlineStr">
        <is>
          <t>15.500,00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=HYPERLINK("https://leilaoonline.com.br/lote/detalhe/9653", "8361")</f>
      </c>
      <c r="B105" s="4" t="s">
        <f>=HYPERLINK("https://leilaoonline.com.br/lote/detalhe/9653", " FRIGOBAR, S/FR, UND RAFARD")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320,00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=HYPERLINK("https://leilaoonline.com.br/lote/detalhe/9654", "8362")</f>
      </c>
      <c r="B106" s="4" t="s">
        <f>=HYPERLINK("https://leilaoonline.com.br/lote/detalhe/9654", " 9 CAÇAMBA, S/FR, UND RAFARD")</f>
      </c>
      <c r="C106" s="4" t="inlineStr">
        <is>
          <t>Vendido</t>
        </is>
      </c>
      <c r="D106" s="4" t="inlineStr">
        <is>
          <t>71</t>
        </is>
      </c>
      <c r="E106" s="5" t="inlineStr">
        <is>
          <t>9.600,00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=HYPERLINK("https://leilaoonline.com.br/lote/detalhe/9659", "9173")</f>
      </c>
      <c r="B107" s="4" t="s">
        <f>=HYPERLINK("https://leilaoonline.com.br/lote/detalhe/9659", " MUNCK 3,5 TONELADAS, S/FR, UND SÃO FRANCISCO")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7.350,00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=HYPERLINK("https://leilaoonline.com.br/lote/detalhe/9655", "9174")</f>
      </c>
      <c r="B108" s="4" t="s">
        <f>=HYPERLINK("https://leilaoonline.com.br/lote/detalhe/9655", " SONDA HORIZONTAL, S/FR, UND SÃO FRANCISCO")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=HYPERLINK("https://leilaoonline.com.br/lote/detalhe/9817", "9175")</f>
      </c>
      <c r="B109" s="4" t="s">
        <f>=HYPERLINK("https://leilaoonline.com.br/lote/detalhe/9817", " SECADOR DE AR COR VERDE NORGRE P9200W, PATR.64984, UND SÃO FRANCISSO")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=HYPERLINK("https://leilaoonline.com.br/lote/detalhe/9820", "9176")</f>
      </c>
      <c r="B110" s="4" t="s">
        <f>=HYPERLINK("https://leilaoonline.com.br/lote/detalhe/9820", " MUNCK, PATR. 148749, UND SÃO FRANCISCO")</f>
      </c>
      <c r="C110" s="4" t="inlineStr">
        <is>
          <t>Vendido</t>
        </is>
      </c>
      <c r="D110" s="4" t="inlineStr">
        <is>
          <t>41</t>
        </is>
      </c>
      <c r="E110" s="5" t="inlineStr">
        <is>
          <t>7.550,00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=HYPERLINK("https://leilaoonline.com.br/lote/detalhe/9821", "9177")</f>
      </c>
      <c r="B111" s="4" t="s">
        <f>=HYPERLINK("https://leilaoonline.com.br/lote/detalhe/9821", " PRENSA HIDRÁULICA, PATR. 213001, UND SÃO FRANCISCO")</f>
      </c>
      <c r="C111" s="4" t="inlineStr">
        <is>
          <t>Vendido</t>
        </is>
      </c>
      <c r="D111" s="4" t="inlineStr">
        <is>
          <t>20</t>
        </is>
      </c>
      <c r="E111" s="5" t="inlineStr">
        <is>
          <t>2.800,00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=HYPERLINK("https://leilaoonline.com.br/lote/detalhe/9822", "9178")</f>
      </c>
      <c r="B112" s="4" t="s">
        <f>=HYPERLINK("https://leilaoonline.com.br/lote/detalhe/9822", " 3 MAQUINAS- 1 ESMERIL, I POLICORTE E 1 MAQUINA DE SODA BAMBOZZI, S/FR, UND SÃO FRANCISCO")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=HYPERLINK("https://leilaoonline.com.br/lote/detalhe/9827", "9179")</f>
      </c>
      <c r="B113" s="4" t="s">
        <f>=HYPERLINK("https://leilaoonline.com.br/lote/detalhe/9827", " 5 MOTORES DIESEL, S/FR, UND SÃO FRANCISCO")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9.200,00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=HYPERLINK("https://leilaoonline.com.br/lote/detalhe/9824", "9180")</f>
      </c>
      <c r="B114" s="4" t="s">
        <f>=HYPERLINK("https://leilaoonline.com.br/lote/detalhe/9824", " 10 MOTORES ELÉTRICOS, 2 MAQUINAS DE SODA, SUCATA DE CHAVES,S/FR, UND SÃO FRANCISCO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=HYPERLINK("https://leilaoonline.com.br/lote/detalhe/9825", "9182")</f>
      </c>
      <c r="B115" s="4" t="s">
        <f>=HYPERLINK("https://leilaoonline.com.br/lote/detalhe/9825", " PISTÕES DIVERSOS E BANCOS, S/FR, UND SÃO FRANISCO")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=HYPERLINK("https://leilaoonline.com.br/lote/detalhe/9828", "9183")</f>
      </c>
      <c r="B116" s="4" t="s">
        <f>=HYPERLINK("https://leilaoonline.com.br/lote/detalhe/9828", " 3 CAÇAMBAS, 3 JANELAS E TUBULAÇÕES DIVERSAS, S/FR, UND SÃO FRANCISCO")</f>
      </c>
      <c r="C116" s="4" t="inlineStr">
        <is>
          <t>Vendido</t>
        </is>
      </c>
      <c r="D116" s="4" t="inlineStr">
        <is>
          <t>25</t>
        </is>
      </c>
      <c r="E116" s="5" t="inlineStr">
        <is>
          <t>4.350,00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=HYPERLINK("https://leilaoonline.com.br/lote/detalhe/9851", "9184")</f>
      </c>
      <c r="B117" s="4" t="s">
        <f>=HYPERLINK("https://leilaoonline.com.br/lote/detalhe/9851", "VENTILADOR COM MOTOR BUFALO 40 CV, PATR. 66328/66327, UND SÃO FRANCISCO")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=HYPERLINK("https://leilaoonline.com.br/lote/detalhe/9826", "9185")</f>
      </c>
      <c r="B118" s="4" t="s">
        <f>=HYPERLINK("https://leilaoonline.com.br/lote/detalhe/9826", " 3 MOTORES 50/60 E 7O CV  E 3 VALVULAS , S/FR, UND SÃO FRANCISCO")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=HYPERLINK("https://leilaoonline.com.br/lote/detalhe/9830", "9187")</f>
      </c>
      <c r="B119" s="4" t="s">
        <f>=HYPERLINK("https://leilaoonline.com.br/lote/detalhe/9830", " 6 ESTEIRA TRANSPORTADORA DE AÇUCAR DIVERSOS TAMANHO, UND SÃO FRANCISCO")</f>
      </c>
      <c r="C119" s="4" t="inlineStr">
        <is>
          <t>Não vendido</t>
        </is>
      </c>
      <c r="D119" s="4" t="inlineStr">
        <is>
          <t>14</t>
        </is>
      </c>
      <c r="E119" s="5" t="inlineStr">
        <is>
          <t>3.200,00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=HYPERLINK("https://leilaoonline.com.br/lote/detalhe/9829", "9188")</f>
      </c>
      <c r="B120" s="4" t="s">
        <f>=HYPERLINK("https://leilaoonline.com.br/lote/detalhe/9829", " SUCATA DE COLHEDORA JOHN DEERE, S/FR, UND SÃO FRANCISCO")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16.600,00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=HYPERLINK("https://leilaoonline.com.br/lote/detalhe/9834", "9189")</f>
      </c>
      <c r="B121" s="4" t="s">
        <f>=HYPERLINK("https://leilaoonline.com.br/lote/detalhe/9834", " CAMINHÃO M.B./M.BENZ L 1518, COR AZUL, CARGA SECA, ANO/MOD 1988/89, FR34036, PLACA BSC2197, UND SÃO FRANCISCO")</f>
      </c>
      <c r="C121" s="4" t="inlineStr">
        <is>
          <t>Vendido</t>
        </is>
      </c>
      <c r="D121" s="4" t="inlineStr">
        <is>
          <t>85</t>
        </is>
      </c>
      <c r="E121" s="5" t="inlineStr">
        <is>
          <t>39.000,99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=HYPERLINK("https://leilaoonline.com.br/lote/detalhe/9831", "9190")</f>
      </c>
      <c r="B122" s="4" t="s">
        <f>=HYPERLINK("https://leilaoonline.com.br/lote/detalhe/9831", "TRATOR SUCATA DE  AGRI PNEU 205/225CV, ANO 2013, FR116526, UND SÃO FRANCISCO")</f>
      </c>
      <c r="C122" s="4" t="inlineStr">
        <is>
          <t>Vendido</t>
        </is>
      </c>
      <c r="D122" s="4" t="inlineStr">
        <is>
          <t>129</t>
        </is>
      </c>
      <c r="E122" s="5" t="inlineStr">
        <is>
          <t>25.250,00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=HYPERLINK("https://leilaoonline.com.br/lote/detalhe/9785", "11522")</f>
      </c>
      <c r="B123" s="4" t="s">
        <f>=HYPERLINK("https://leilaoonline.com.br/lote/detalhe/9785", " REBOQUE GUERRA CANA PICADA, ANO/MOD 2008/09, PLACA EIG8024, FR133014, UND SERRA")</f>
      </c>
      <c r="C123" s="4" t="inlineStr">
        <is>
          <t>Vendido</t>
        </is>
      </c>
      <c r="D123" s="4" t="inlineStr">
        <is>
          <t>56</t>
        </is>
      </c>
      <c r="E123" s="5" t="inlineStr">
        <is>
          <t>11.100,00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=HYPERLINK("https://leilaoonline.com.br/lote/detalhe/9786", "11529")</f>
      </c>
      <c r="B124" s="4" t="s">
        <f>=HYPERLINK("https://leilaoonline.com.br/lote/detalhe/9786", " GM/S10 ADVANTAGE D, ANO/MOD 2009/2010, PLACA EGR0591, FLEX, FR58124, UND SERRA")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19.250,00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=HYPERLINK("https://leilaoonline.com.br/lote/detalhe/9787", "11530")</f>
      </c>
      <c r="B125" s="4" t="s">
        <f>=HYPERLINK("https://leilaoonline.com.br/lote/detalhe/9787", " REBOQUE CANA PICADA,ANO/MOD 2008/09, PLACA EIG8131,  FR133013, UND SERRA")</f>
      </c>
      <c r="C125" s="4" t="inlineStr">
        <is>
          <t>Vendido</t>
        </is>
      </c>
      <c r="D125" s="4" t="inlineStr">
        <is>
          <t>61</t>
        </is>
      </c>
      <c r="E125" s="5" t="inlineStr">
        <is>
          <t>12.350,00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=HYPERLINK("https://leilaoonline.com.br/lote/detalhe/9854", "11532")</f>
      </c>
      <c r="B126" s="4" t="s">
        <f>=HYPERLINK("https://leilaoonline.com.br/lote/detalhe/9854", " TRATOR MF 283 4X4, ANO 2006, SÉRIE 2934221935, FR115105, UND SERRA")</f>
      </c>
      <c r="C126" s="4" t="inlineStr">
        <is>
          <t>Vendido</t>
        </is>
      </c>
      <c r="D126" s="4" t="inlineStr">
        <is>
          <t>160</t>
        </is>
      </c>
      <c r="E126" s="5" t="inlineStr">
        <is>
          <t>43.000,00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=HYPERLINK("https://leilaoonline.com.br/lote/detalhe/9857", "11533")</f>
      </c>
      <c r="B127" s="4" t="s">
        <f>=HYPERLINK("https://leilaoonline.com.br/lote/detalhe/9857", " TRATOR MF 283 4X4, ANO 2006, SÉRIE 2834221695, FR115104, UND SERRA")</f>
      </c>
      <c r="C127" s="4" t="inlineStr">
        <is>
          <t>Vendido</t>
        </is>
      </c>
      <c r="D127" s="4" t="inlineStr">
        <is>
          <t>107</t>
        </is>
      </c>
      <c r="E127" s="5" t="inlineStr">
        <is>
          <t>42.450,00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=HYPERLINK("https://leilaoonline.com.br/lote/detalhe/9852", "11534")</f>
      </c>
      <c r="B128" s="4" t="s">
        <f>=HYPERLINK("https://leilaoonline.com.br/lote/detalhe/9852", " CHEVROLET S10 LS 2.4 4X2, ANO 2014, FLEX,  PLACA ETY1695, FR118508, UND SERRA")</f>
      </c>
      <c r="C128" s="4" t="inlineStr">
        <is>
          <t>Não vendido</t>
        </is>
      </c>
      <c r="D128" s="4" t="inlineStr">
        <is>
          <t>87</t>
        </is>
      </c>
      <c r="E128" s="5" t="inlineStr">
        <is>
          <t>37.500,00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=HYPERLINK("https://leilaoonline.com.br/lote/detalhe/9864", "11536")</f>
      </c>
      <c r="B129" s="4" t="s">
        <f>=HYPERLINK("https://leilaoonline.com.br/lote/detalhe/9864", "VIGAS DIVERSAS MEDIDAS (Peso Estimado 100 Toneladas), VENDA POR LOTE, S/FR, UND BONFIM")</f>
      </c>
      <c r="C129" s="4" t="inlineStr">
        <is>
          <t>Vendido</t>
        </is>
      </c>
      <c r="D129" s="4" t="inlineStr">
        <is>
          <t>26</t>
        </is>
      </c>
      <c r="E129" s="5" t="inlineStr">
        <is>
          <t>65.000,00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=HYPERLINK("https://leilaoonline.com.br/lote/detalhe/9788", "12120")</f>
      </c>
      <c r="B130" s="4" t="s">
        <f>=HYPERLINK("https://leilaoonline.com.br/lote/detalhe/9788", " MOTOR EST.BRANCO BD710CFE, FR92832,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=HYPERLINK("https://leilaoonline.com.br/lote/detalhe/9789", "12121")</f>
      </c>
      <c r="B131" s="4" t="s">
        <f>=HYPERLINK("https://leilaoonline.com.br/lote/detalhe/9789", " CARROCERIA COMBOIO - SEM DOCUMENTO, FR92092, UND JUNQUEIRA")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=HYPERLINK("https://leilaoonline.com.br/lote/detalhe/9790", "12132")</f>
      </c>
      <c r="B132" s="4" t="s">
        <f>=HYPERLINK("https://leilaoonline.com.br/lote/detalhe/9790", " CARRETA ABRIGO FAB.PRÓPRI - SEM DOCUMENTO, FR92702,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=HYPERLINK("https://leilaoonline.com.br/lote/detalhe/9791", "12141")</f>
      </c>
      <c r="B133" s="4" t="s">
        <f>=HYPERLINK("https://leilaoonline.com.br/lote/detalhe/9791", " MOTOR CA. ABRIGO S.IZABEL, FR92807, UND JUNQUEIRA")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=HYPERLINK("https://leilaoonline.com.br/lote/detalhe/9792", "12245")</f>
      </c>
      <c r="B134" s="4" t="s">
        <f>=HYPERLINK("https://leilaoonline.com.br/lote/detalhe/9792", "GM/S10 ADVANTAGE D , ANO 2010/11, PLACA EAA9752, FLEX, FR92283, UND JUNQUEIRA")</f>
      </c>
      <c r="C134" s="4" t="inlineStr">
        <is>
          <t>Vendido</t>
        </is>
      </c>
      <c r="D134" s="4" t="inlineStr">
        <is>
          <t>33</t>
        </is>
      </c>
      <c r="E134" s="5" t="inlineStr">
        <is>
          <t>20.500,00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=HYPERLINK("https://leilaoonline.com.br/lote/detalhe/9793", "12247")</f>
      </c>
      <c r="B135" s="4" t="s">
        <f>=HYPERLINK("https://leilaoonline.com.br/lote/detalhe/9793", "ESTUFA ODONTOLÓGICA, INVENT 181423, UND JUNQUEIRA")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=HYPERLINK("https://leilaoonline.com.br/lote/detalhe/9794", "12256")</f>
      </c>
      <c r="B136" s="4" t="s">
        <f>=HYPERLINK("https://leilaoonline.com.br/lote/detalhe/9794", " CHEVROLET S10, ANO/MOD 2009/10, FLEX, PLACA EAA9373,  FR92286, UND JUNQUEIRA")</f>
      </c>
      <c r="C136" s="4" t="inlineStr">
        <is>
          <t>Vendido</t>
        </is>
      </c>
      <c r="D136" s="4" t="inlineStr">
        <is>
          <t>40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=HYPERLINK("https://leilaoonline.com.br/lote/detalhe/9795", "12267")</f>
      </c>
      <c r="B137" s="4" t="s">
        <f>=HYPERLINK("https://leilaoonline.com.br/lote/detalhe/9795", " 1 SULCADOR E 1 SUPER CULTIV. ADUBADE DMB, FR92730/ FR92732, UND JUNQUEIRA")</f>
      </c>
      <c r="C137" s="4" t="inlineStr">
        <is>
          <t>Não vendido</t>
        </is>
      </c>
      <c r="D137" s="4" t="inlineStr">
        <is>
          <t>43</t>
        </is>
      </c>
      <c r="E137" s="5" t="inlineStr">
        <is>
          <t>2.550,00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=HYPERLINK("https://leilaoonline.com.br/lote/detalhe/9911", "12269")</f>
      </c>
      <c r="B138" s="4" t="s">
        <f>=HYPERLINK("https://leilaoonline.com.br/lote/detalhe/9911", " S.REBOQUE USICAMP 11,80 M, ANO 2006 PLACA DGX0531, FR93617, UND JUNQUEIRA")</f>
      </c>
      <c r="C138" s="4" t="inlineStr">
        <is>
          <t>Vendido</t>
        </is>
      </c>
      <c r="D138" s="4" t="inlineStr">
        <is>
          <t>85</t>
        </is>
      </c>
      <c r="E138" s="5" t="inlineStr">
        <is>
          <t>20.050,00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=HYPERLINK("https://leilaoonline.com.br/lote/detalhe/9918", "12270")</f>
      </c>
      <c r="B139" s="4" t="s">
        <f>=HYPERLINK("https://leilaoonline.com.br/lote/detalhe/9918", "DIVERSOS MOVEIS, S/FR, UND JUNQUEIRA")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=HYPERLINK("https://leilaoonline.com.br/lote/detalhe/9915", "15263")</f>
      </c>
      <c r="B140" s="4" t="s">
        <f>=HYPERLINK("https://leilaoonline.com.br/lote/detalhe/9915", " TALHA COM ESTRUTURA, S/FR, UND BOM RETIRO")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=HYPERLINK("https://leilaoonline.com.br/lote/detalhe/9658", "15267")</f>
      </c>
      <c r="B141" s="4" t="s">
        <f>=HYPERLINK("https://leilaoonline.com.br/lote/detalhe/9658", " CAIXA D'AGUA (10.000 LITROS APROXIMADAMENTE), S/FR, UND BOM RETIRO")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=HYPERLINK("https://leilaoonline.com.br/lote/detalhe/9657", "15268")</f>
      </c>
      <c r="B142" s="4" t="s">
        <f>=HYPERLINK("https://leilaoonline.com.br/lote/detalhe/9657", " CAIXA D'AGUA (15.000 LITROS APROXIMADAMENTE), S/FR, UND BOM RETIRO")</f>
      </c>
      <c r="C142" s="4" t="inlineStr">
        <is>
          <t>Vendido</t>
        </is>
      </c>
      <c r="D142" s="4" t="inlineStr">
        <is>
          <t>22</t>
        </is>
      </c>
      <c r="E142" s="5" t="inlineStr">
        <is>
          <t>1.350,00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=HYPERLINK("https://leilaoonline.com.br/lote/detalhe/9660", "15269")</f>
      </c>
      <c r="B143" s="4" t="s">
        <f>=HYPERLINK("https://leilaoonline.com.br/lote/detalhe/9660", " TRITURADOR E TANQUE PEQ, S/FR, UND BOM RETIRO")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=HYPERLINK("https://leilaoonline.com.br/lote/detalhe/9832", "16150")</f>
      </c>
      <c r="B144" s="4" t="s">
        <f>=HYPERLINK("https://leilaoonline.com.br/lote/detalhe/9832", " TRANSBORDO SMR 10500 10 T, FR10137, UND SANTA HELENA")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=HYPERLINK("https://leilaoonline.com.br/lote/detalhe/9835", "16177")</f>
      </c>
      <c r="B145" s="4" t="s">
        <f>=HYPERLINK("https://leilaoonline.com.br/lote/detalhe/9835", " TRANSBORDO SANTAL 8 T, FR93804, UND SANTA HELENA")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=HYPERLINK("https://leilaoonline.com.br/lote/detalhe/9797", "16183")</f>
      </c>
      <c r="B146" s="4" t="s">
        <f>=HYPERLINK("https://leilaoonline.com.br/lote/detalhe/9797", " TANQUE DIESEL, Nº IMOB. BAR2-90486-0, FR 208253, UND SANTA HELENA")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=HYPERLINK("https://leilaoonline.com.br/lote/detalhe/9836", "16186")</f>
      </c>
      <c r="B147" s="4" t="s">
        <f>=HYPERLINK("https://leilaoonline.com.br/lote/detalhe/9836", " TRANSBORDO ATA10500 10 T , FR173440, UND SANTA HELENA")</f>
      </c>
      <c r="C147" s="4" t="inlineStr">
        <is>
          <t>Vendido</t>
        </is>
      </c>
      <c r="D147" s="4" t="inlineStr">
        <is>
          <t>24</t>
        </is>
      </c>
      <c r="E147" s="5" t="inlineStr">
        <is>
          <t>4.600,00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=HYPERLINK("https://leilaoonline.com.br/lote/detalhe/9839", "16187")</f>
      </c>
      <c r="B148" s="4" t="s">
        <f>=HYPERLINK("https://leilaoonline.com.br/lote/detalhe/9839", " TRANSBORDO SMR 10500 10 T, FR5503, UND SANTA HELENA")</f>
      </c>
      <c r="C148" s="4" t="inlineStr">
        <is>
          <t>Não vendido</t>
        </is>
      </c>
      <c r="D148" s="4" t="inlineStr">
        <is>
          <t>38</t>
        </is>
      </c>
      <c r="E148" s="5" t="inlineStr">
        <is>
          <t>6.700,00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=HYPERLINK("https://leilaoonline.com.br/lote/detalhe/9837", "16197")</f>
      </c>
      <c r="B149" s="4" t="s">
        <f>=HYPERLINK("https://leilaoonline.com.br/lote/detalhe/9837", " TRANSBORDO SMR 10500 10 T, FR55016, UND SANTA HELENA")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=HYPERLINK("https://leilaoonline.com.br/lote/detalhe/9695", "16201")</f>
      </c>
      <c r="B150" s="4" t="s">
        <f>=HYPERLINK("https://leilaoonline.com.br/lote/detalhe/9695", "TURBINA, FR208333, UND SANTA HELENA")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=HYPERLINK("https://leilaoonline.com.br/lote/detalhe/9798", "16205")</f>
      </c>
      <c r="B151" s="4" t="s">
        <f>=HYPERLINK("https://leilaoonline.com.br/lote/detalhe/9798", " REDUTOR DE VELOCIDADE KRUPP, INV, 208295,IMOB. BAR2-90414-0, UND SANTA HELENA")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=HYPERLINK("https://leilaoonline.com.br/lote/detalhe/9840", "16235")</f>
      </c>
      <c r="B152" s="4" t="s">
        <f>=HYPERLINK("https://leilaoonline.com.br/lote/detalhe/9840", " ESTRURA DE AÇO TIPO TAMPA, S/FR, UND SANTA HELENA")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=HYPERLINK("https://leilaoonline.com.br/lote/detalhe/9841", "16236")</f>
      </c>
      <c r="B153" s="4" t="s">
        <f>=HYPERLINK("https://leilaoonline.com.br/lote/detalhe/9841", " IMPLEMENTO ADUBADEIRA JM3520SH JUMIL, FR57304, UND SANTA HELENA")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=HYPERLINK("https://leilaoonline.com.br/lote/detalhe/9838", "16237")</f>
      </c>
      <c r="B154" s="4" t="s">
        <f>=HYPERLINK("https://leilaoonline.com.br/lote/detalhe/9838", " TRANSBORDO SMR 10500 10 T, FR10129, UND SANTA HELENA")</f>
      </c>
      <c r="C154" s="4" t="inlineStr">
        <is>
          <t>Não vendido</t>
        </is>
      </c>
      <c r="D154" s="4" t="inlineStr">
        <is>
          <t>41</t>
        </is>
      </c>
      <c r="E154" s="5" t="inlineStr">
        <is>
          <t>7.150,00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=HYPERLINK("https://leilaoonline.com.br/lote/detalhe/9843", "16238")</f>
      </c>
      <c r="B155" s="4" t="s">
        <f>=HYPERLINK("https://leilaoonline.com.br/lote/detalhe/9843", " TRANSBORDO SMR 10500 10 T, FR55019, UND SANTA HELENA")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=HYPERLINK("https://leilaoonline.com.br/lote/detalhe/9847", "16239")</f>
      </c>
      <c r="B156" s="4" t="s">
        <f>=HYPERLINK("https://leilaoonline.com.br/lote/detalhe/9847", " TRANSBORDO SANTAL VT 10T, FR10141, UND SANTA HELENA")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1.450,00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=HYPERLINK("https://leilaoonline.com.br/lote/detalhe/9842", "16240")</f>
      </c>
      <c r="B157" s="4" t="s">
        <f>=HYPERLINK("https://leilaoonline.com.br/lote/detalhe/9842", " REBOQUE FNV 7,60 M COM TANQUE DE FIBRA, FR22826, ANO 1988, PLACA BQO4971, UND SANTA HELENA 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6.250,00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=HYPERLINK("https://leilaoonline.com.br/lote/detalhe/9845", "16241")</f>
      </c>
      <c r="B158" s="4" t="s">
        <f>=HYPERLINK("https://leilaoonline.com.br/lote/detalhe/9845", " REBOQUE RODOVIARIA 7,60M, FR56069, ANO 1987, PLACA BQF9505, UND SANTA HELENA")</f>
      </c>
      <c r="C158" s="4" t="inlineStr">
        <is>
          <t>Vendido</t>
        </is>
      </c>
      <c r="D158" s="4" t="inlineStr">
        <is>
          <t>10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=HYPERLINK("https://leilaoonline.com.br/lote/detalhe/9846", "16242")</f>
      </c>
      <c r="B159" s="4" t="s">
        <f>=HYPERLINK("https://leilaoonline.com.br/lote/detalhe/9846", " REBOQUE RANDON  8,00 M, FR173861, ANO 2001, PLACA BNB9800, UND SANTA HELENA ")</f>
      </c>
      <c r="C159" s="4" t="inlineStr">
        <is>
          <t>Não vendido</t>
        </is>
      </c>
      <c r="D159" s="4" t="inlineStr">
        <is>
          <t>29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=HYPERLINK("https://leilaoonline.com.br/lote/detalhe/9844", "16243")</f>
      </c>
      <c r="B160" s="4" t="s">
        <f>=HYPERLINK("https://leilaoonline.com.br/lote/detalhe/9844", " REBOQUE RODOVIARIA 7,60M, ANO 1983, FR66006, PLACA CQZ3705,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=HYPERLINK("https://leilaoonline.com.br/lote/detalhe/9848", "16244")</f>
      </c>
      <c r="B161" s="4" t="s">
        <f>=HYPERLINK("https://leilaoonline.com.br/lote/detalhe/9848", " REBOQUE ANTONINI  7,60M, ANO 1993,PLACA BIJ3861, FR139619, UND SANTA HELENA")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=HYPERLINK("https://leilaoonline.com.br/lote/detalhe/9661", "16245")</f>
      </c>
      <c r="B162" s="4" t="s">
        <f>=HYPERLINK("https://leilaoonline.com.br/lote/detalhe/9661", " CAMINHÃO M. BENZ L 2219 BASCULANTE , ANO 1986, PLACA CWJ0594, FR22110, UND SANTA HELENA               ")</f>
      </c>
      <c r="C162" s="4" t="inlineStr">
        <is>
          <t>Vendido</t>
        </is>
      </c>
      <c r="D162" s="4" t="inlineStr">
        <is>
          <t>40</t>
        </is>
      </c>
      <c r="E162" s="5" t="inlineStr">
        <is>
          <t>18.750,00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2026-04-19T15:12:21.00Z</dcterms:created>
  <dc:creator>Tellks Tecnologia</dc:creator>
  <cp:revision>0</cp:revision>
</cp:coreProperties>
</file>