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35 TRATORES - 33 CAMINHÕES - CAT 950 - COLHEDORAS - REBOQUES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=HYPERLINK("https://leilaoonline.com.br/lote/detalhe/143159", "296")</f>
      </c>
      <c r="B11" s="4" t="s">
        <f>=HYPERLINK("https://leilaoonline.com.br/lote/detalhe/143159", "GRUPO GERADOR STEMAC A DIESEL , 500kva MOTOR SCANIA DC13 , LOC. RIO BRILHANTE 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=HYPERLINK("https://leilaoonline.com.br/lote/detalhe/144211", "297")</f>
      </c>
      <c r="B12" s="4" t="s">
        <f>=HYPERLINK("https://leilaoonline.com.br/lote/detalhe/144211", "REBOQUE CANA PICADA C/2 EIXOS  RODOFORT , ANO 1994, FR14004346, LOC. PASSATEMPO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=HYPERLINK("https://leilaoonline.com.br/lote/detalhe/144212", "298")</f>
      </c>
      <c r="B13" s="4" t="s">
        <f>=HYPERLINK("https://leilaoonline.com.br/lote/detalhe/144212", "SEMI REBOQUE CANA C/2 EIXOS  MCA RANDON, ANO 2007, FR5004666, LOC. PASSATEMPO")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=HYPERLINK("https://leilaoonline.com.br/lote/detalhe/143542", "299")</f>
      </c>
      <c r="B14" s="4" t="s">
        <f>=HYPERLINK("https://leilaoonline.com.br/lote/detalhe/143542", "CARROCERIA COMBOIO, S/ FR, LOC. RIO BRILHANTE 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=HYPERLINK("https://leilaoonline.com.br/lote/detalhe/142967", "745")</f>
      </c>
      <c r="B15" s="4" t="s">
        <f>=HYPERLINK("https://leilaoonline.com.br/lote/detalhe/142967", " REBOQUE 4E USICAMP 12,5M, ANO 2008. - FR55122. - LOC. CAARAPÓ/MS")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=HYPERLINK("https://leilaoonline.com.br/lote/detalhe/143005", "755")</f>
      </c>
      <c r="B16" s="4" t="s">
        <f>=HYPERLINK("https://leilaoonline.com.br/lote/detalhe/143005", " REBOQUE 4E USICAMP 12,5M, ANO 2009. - FR55130. - LOC. CAARAPÓ/MS")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=HYPERLINK("https://leilaoonline.com.br/lote/detalhe/143838", "827")</f>
      </c>
      <c r="B17" s="4" t="s">
        <f>=HYPERLINK("https://leilaoonline.com.br/lote/detalhe/143838", " FIAT PALIO FIRE WAY 1.0, ANO 2016. - FR4425063. - LOC. CAARAPÓ/MS")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=HYPERLINK("https://leilaoonline.com.br/lote/detalhe/143837", "828")</f>
      </c>
      <c r="B18" s="4" t="s">
        <f>=HYPERLINK("https://leilaoonline.com.br/lote/detalhe/143837", " FIAT PALIO FIRE WAY 1.0 ANO 2016. - FR4425068. - LOC CAARAPÓ/MS")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=HYPERLINK("https://leilaoonline.com.br/lote/detalhe/143157", "885")</f>
      </c>
      <c r="B19" s="4" t="s">
        <f>=HYPERLINK("https://leilaoonline.com.br/lote/detalhe/143157", "ITENS DIVERSOS, BALANÇA SEMI ANALITICA, MICROSCOPIO, IMPRESSORA E OUTROS - VEJA DESCRITIVO DE ITENS - LOC. PASSATEMPO")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=HYPERLINK("https://leilaoonline.com.br/lote/detalhe/142975", "890")</f>
      </c>
      <c r="B20" s="4" t="s">
        <f>=HYPERLINK("https://leilaoonline.com.br/lote/detalhe/142975", " CARROCERIA TRANSBORDO 2 CAIXAS SANTA ISABEL. -PT: 293475. - LOC. PASSATEMPO/MS")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=HYPERLINK("https://leilaoonline.com.br/lote/detalhe/142971", "906")</f>
      </c>
      <c r="B21" s="4" t="s">
        <f>=HYPERLINK("https://leilaoonline.com.br/lote/detalhe/142971", " TRANSBORDO TAC 13000, ANO 2007. - FR.5004750 . -LOC. PASSATEMPO/MS")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=HYPERLINK("https://leilaoonline.com.br/lote/detalhe/142976", "908")</f>
      </c>
      <c r="B22" s="4" t="s">
        <f>=HYPERLINK("https://leilaoonline.com.br/lote/detalhe/142976", " TRANSB VT 10 ARRASTE TRAT, ANO 2012. - FR. 5003039. - LOC. PASSATEMPO/MS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=HYPERLINK("https://leilaoonline.com.br/lote/detalhe/142997", "914")</f>
      </c>
      <c r="B23" s="4" t="s">
        <f>=HYPERLINK("https://leilaoonline.com.br/lote/detalhe/142997", " TRANSBORDO TAC 13000, ANO 2008. - FR.5004802 . -LOC. PASSATEMPO/MS")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=HYPERLINK("https://leilaoonline.com.br/lote/detalhe/142968", "922")</f>
      </c>
      <c r="B24" s="4" t="s">
        <f>=HYPERLINK("https://leilaoonline.com.br/lote/detalhe/142968", " GRADE ARADORA FIXA 20DX34POL C/CONTR. - FR.9003065. - LOC. PASSATEMPO/MS")</f>
      </c>
      <c r="C24" s="4" t="inlineStr">
        <is>
          <t>Vendido</t>
        </is>
      </c>
      <c r="D24" s="4" t="inlineStr">
        <is>
          <t>59</t>
        </is>
      </c>
      <c r="E24" s="5" t="inlineStr">
        <is>
          <t>38.000,00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=HYPERLINK("https://leilaoonline.com.br/lote/detalhe/143029", "925")</f>
      </c>
      <c r="B25" s="4" t="s">
        <f>=HYPERLINK("https://leilaoonline.com.br/lote/detalhe/143029", " CARROCERIA TRANSBORDO 2 CAIXAS SANTA ISABEL. - PT: 2934611. - LOC. PASSATEMPO/MS")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=HYPERLINK("https://leilaoonline.com.br/lote/detalhe/143025", "926")</f>
      </c>
      <c r="B26" s="4" t="s">
        <f>=HYPERLINK("https://leilaoonline.com.br/lote/detalhe/143025", " TRANSB VT 10 ARRASTE TRAT, ANO 2012. - FR. 5003038. - LOC. PASSATEMPO/MS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=HYPERLINK("https://leilaoonline.com.br/lote/detalhe/142966", "927")</f>
      </c>
      <c r="B27" s="4" t="s">
        <f>=HYPERLINK("https://leilaoonline.com.br/lote/detalhe/142966", " CARROCERIA TRANSBORDO 2 CAIXAS SANTA ISABEL. - PT: 293674. - LOC. PASSATEMPO/MS")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=HYPERLINK("https://leilaoonline.com.br/lote/detalhe/142993", "928")</f>
      </c>
      <c r="B28" s="4" t="s">
        <f>=HYPERLINK("https://leilaoonline.com.br/lote/detalhe/142993", " TRANSB VT 10 ARRASTE TRAT, ANO 2010. - FR. 5004767. - LOC. PASSATEMPO/MS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=HYPERLINK("https://leilaoonline.com.br/lote/detalhe/143049", "933")</f>
      </c>
      <c r="B29" s="4" t="s">
        <f>=HYPERLINK("https://leilaoonline.com.br/lote/detalhe/143049", " PLANTADEIRA CANA PICADA 180CV 20M³ 6T. - FR. 5003015. - LOC. PASSATEMPO/MS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=HYPERLINK("https://leilaoonline.com.br/lote/detalhe/142999", "934")</f>
      </c>
      <c r="B30" s="4" t="s">
        <f>=HYPERLINK("https://leilaoonline.com.br/lote/detalhe/142999", " PLANTADORA CANA PICADA 225CV 17M3 6TO. - FR. 9003106. - LOC/PASSATEMPO/MS")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=HYPERLINK("https://leilaoonline.com.br/lote/detalhe/143040", "945")</f>
      </c>
      <c r="B31" s="4" t="s">
        <f>=HYPERLINK("https://leilaoonline.com.br/lote/detalhe/143040", " CARROCERIA TRANSBORDO 2 CAIXAS SANTA ISABEL. - PT: 293851. - LOC. PASSATEMPO/MS")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=HYPERLINK("https://leilaoonline.com.br/lote/detalhe/143000", "952")</f>
      </c>
      <c r="B32" s="4" t="s">
        <f>=HYPERLINK("https://leilaoonline.com.br/lote/detalhe/143000", " PLANTADEIRA PLANTADORA  CANA PCP 6000, ANO 2012. - FR. 5003046. - LOC. PASSATEMPO/MS")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=HYPERLINK("https://leilaoonline.com.br/lote/detalhe/143023", "953")</f>
      </c>
      <c r="B33" s="4" t="s">
        <f>=HYPERLINK("https://leilaoonline.com.br/lote/detalhe/143023", " TRANSBORDO SANTAL VT-10 - FR. 1003051. - LOC. RIO BRILHANTE/MS")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=HYPERLINK("https://leilaoonline.com.br/lote/detalhe/143008", "955")</f>
      </c>
      <c r="B34" s="4" t="s">
        <f>=HYPERLINK("https://leilaoonline.com.br/lote/detalhe/143008", " TRANSBORDO SERMAG SERRANA SMR-10500, ANO 2009. - FR. 14003437. - LOC. RIO BRILHANTE/MS")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=HYPERLINK("https://leilaoonline.com.br/lote/detalhe/143033", "958")</f>
      </c>
      <c r="B35" s="4" t="s">
        <f>=HYPERLINK("https://leilaoonline.com.br/lote/detalhe/143033", " TRANSBORDO RCAM 10000KG 24M³ 4700X355. - FR. 5004756. - LOC. RIO BRILHANTE/MS")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=HYPERLINK("https://leilaoonline.com.br/lote/detalhe/142979", "959")</f>
      </c>
      <c r="B36" s="4" t="s">
        <f>=HYPERLINK("https://leilaoonline.com.br/lote/detalhe/142979", " TRANSBORDO ARR 10500KG 24M³ 4700X3550MM 7350KG,. - FR. 9003055. - LOC. RIO BRILHANTE/MS")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=HYPERLINK("https://leilaoonline.com.br/lote/detalhe/142988", "960")</f>
      </c>
      <c r="B37" s="4" t="s">
        <f>=HYPERLINK("https://leilaoonline.com.br/lote/detalhe/142988", " TRANSBORDO ARR 10500KG 24M³ 4700X3550MM 7350KG. - FR. 9003050. - LOC. RIO BRILHANTE/MS")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=HYPERLINK("https://leilaoonline.com.br/lote/detalhe/143004", "962")</f>
      </c>
      <c r="B38" s="4" t="s">
        <f>=HYPERLINK("https://leilaoonline.com.br/lote/detalhe/143004", " TRANSB VT 10 ARRASTE TRAT , ANO 2012. - FR. 5003031. - LOC. RIO BRILHANTE/MS")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=HYPERLINK("https://leilaoonline.com.br/lote/detalhe/143002", "970")</f>
      </c>
      <c r="B39" s="4" t="s">
        <f>=HYPERLINK("https://leilaoonline.com.br/lote/detalhe/143002", " COLHEDORA EST 2013 7LAM 2,39M COMPLETA, ANO 2013. - FR. 9002021. - LOC. RIO BRILHANTE/MS")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=HYPERLINK("https://leilaoonline.com.br/lote/detalhe/143001", "988")</f>
      </c>
      <c r="B40" s="4" t="s">
        <f>=HYPERLINK("https://leilaoonline.com.br/lote/detalhe/143001", " COLHEDORA JOHN DEERE 3520 COMPLETA, ANO 2010. - FR5002553. - LOC. RIO BRILHANTE/MS")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=HYPERLINK("https://leilaoonline.com.br/lote/detalhe/143051", "989")</f>
      </c>
      <c r="B41" s="4" t="s">
        <f>=HYPERLINK("https://leilaoonline.com.br/lote/detalhe/143051", " COLHEDORA JOHN DEERE 3522 HP  COMPLETA, ANO 2014. - FR. FR 5002017. - LOC. RIO BRILHANTE/MS")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=HYPERLINK("https://leilaoonline.com.br/lote/detalhe/143024", "993")</f>
      </c>
      <c r="B42" s="4" t="s">
        <f>=HYPERLINK("https://leilaoonline.com.br/lote/detalhe/143024", " COLHEDORA 7LAM 2,39M COMPLETA, ANO 2013. - FR 9002030. - RIO BRILHANTE/MS")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=HYPERLINK("https://leilaoonline.com.br/lote/detalhe/143050", "999")</f>
      </c>
      <c r="B43" s="4" t="s">
        <f>=HYPERLINK("https://leilaoonline.com.br/lote/detalhe/143050", " COLHEDORA 7LAM 2,39M COMPLETA, ANO 2013. - FR 14002118. - RIO BRILHANTE/MS")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=HYPERLINK("https://leilaoonline.com.br/lote/detalhe/143158", "1164")</f>
      </c>
      <c r="B44" s="4" t="s">
        <f>=HYPERLINK("https://leilaoonline.com.br/lote/detalhe/143158", " REBOQUE ABERTO COM TANQUE 30 MIL LITROS, ANO 2002. - FR51065. - LOC. CAARAPÓ/MS")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37.000,00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=HYPERLINK("https://leilaoonline.com.br/lote/detalhe/142977", "1167")</f>
      </c>
      <c r="B45" s="4" t="s">
        <f>=HYPERLINK("https://leilaoonline.com.br/lote/detalhe/142977", " S.REBOQUE USICAMP 11,80 M, ANO 2005. -FR051090. - LOC. CAARAPÓ/MS")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=HYPERLINK("https://leilaoonline.com.br/lote/detalhe/142995", "1173")</f>
      </c>
      <c r="B46" s="4" t="s">
        <f>=HYPERLINK("https://leilaoonline.com.br/lote/detalhe/142995", " S.REBOQUE  RANDON 12,50 M, ANO 2010. - FR51267. - LOC. CAARAPÓ/MS")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=HYPERLINK("https://leilaoonline.com.br/lote/detalhe/143038", "1175")</f>
      </c>
      <c r="B47" s="4" t="s">
        <f>=HYPERLINK("https://leilaoonline.com.br/lote/detalhe/143038", " S.REBOQUE USICAMP 11,80 M, ANO 2005. -FR051118. - LOC. CAARAPÓ/MS")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=HYPERLINK("https://leilaoonline.com.br/lote/detalhe/143018", "1178")</f>
      </c>
      <c r="B48" s="4" t="s">
        <f>=HYPERLINK("https://leilaoonline.com.br/lote/detalhe/143018", " S.REBOQUE USICAMP 11,80 M, ANO 2005. -FR51085. - LOC. CAARAPÓ/MS")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=HYPERLINK("https://leilaoonline.com.br/lote/detalhe/143037", "1179")</f>
      </c>
      <c r="B49" s="4" t="s">
        <f>=HYPERLINK("https://leilaoonline.com.br/lote/detalhe/143037", " S.REBOQUE USICAMP 11,80 M, ANO 2005. -FR51117. - LOC. CAARAPÓ/MS")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=HYPERLINK("https://leilaoonline.com.br/lote/detalhe/143009", "1180")</f>
      </c>
      <c r="B50" s="4" t="s">
        <f>=HYPERLINK("https://leilaoonline.com.br/lote/detalhe/143009", " SEMI-REBOQUE RANDON 11,80 M CANA INTEIRA, ANO 2007. - FR96203. - LOC. CAARAPÓ/MS")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=HYPERLINK("https://leilaoonline.com.br/lote/detalhe/143017", "1185")</f>
      </c>
      <c r="B51" s="4" t="s">
        <f>=HYPERLINK("https://leilaoonline.com.br/lote/detalhe/143017", " REBOQUE 4E RANDON 12,5M CANA PICADA, ANO 2010. - FR96721. - LOC. CAARAPÓ/MS")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=HYPERLINK("https://leilaoonline.com.br/lote/detalhe/142994", "1186")</f>
      </c>
      <c r="B52" s="4" t="s">
        <f>=HYPERLINK("https://leilaoonline.com.br/lote/detalhe/142994", " S.REBOQUE  RANDON 12,50 M, ANO 2008. - FR51164. - LOC. CAARAPÓ/MS")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=HYPERLINK("https://leilaoonline.com.br/lote/detalhe/143010", "1195")</f>
      </c>
      <c r="B53" s="4" t="s">
        <f>=HYPERLINK("https://leilaoonline.com.br/lote/detalhe/143010", " S.REBOQUE  RANDON 12,50 M, ANO 2010. - FR51282. - LOC. CAARAPÓ/MS")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=HYPERLINK("https://leilaoonline.com.br/lote/detalhe/143007", "1215")</f>
      </c>
      <c r="B54" s="4" t="s">
        <f>=HYPERLINK("https://leilaoonline.com.br/lote/detalhe/143007", " PLANTADORA SOLLUS PLANT FLEX 8080, ANO 2011. - FR4447045. - LOC. CAARPÓ/MS")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=HYPERLINK("https://leilaoonline.com.br/lote/detalhe/143867", "1231")</f>
      </c>
      <c r="B55" s="4" t="s">
        <f>=HYPERLINK("https://leilaoonline.com.br/lote/detalhe/143867", " HONDA BROS VERMELHA 125CC. ANO 2006/2007- FR5006074. - LOC. PASSATEMPO")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=HYPERLINK("https://leilaoonline.com.br/lote/detalhe/143618", "1245")</f>
      </c>
      <c r="B56" s="4" t="s">
        <f>=HYPERLINK("https://leilaoonline.com.br/lote/detalhe/143618", "2 ARADOS IKEDA. - (FR. 9003140) (FR. 9003139). - LOC. RIO BRILHANTE/MS")</f>
      </c>
      <c r="C56" s="4" t="inlineStr">
        <is>
          <t>Não vendido</t>
        </is>
      </c>
      <c r="D56" s="4" t="inlineStr">
        <is>
          <t>28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=HYPERLINK("https://leilaoonline.com.br/lote/detalhe/142991", "1249")</f>
      </c>
      <c r="B57" s="4" t="s">
        <f>=HYPERLINK("https://leilaoonline.com.br/lote/detalhe/142991", " BAZUCA SOLLUS. - LOC. RIO BRILHANTE/MS")</f>
      </c>
      <c r="C57" s="4" t="inlineStr">
        <is>
          <t>Vendido</t>
        </is>
      </c>
      <c r="D57" s="4" t="inlineStr">
        <is>
          <t>47</t>
        </is>
      </c>
      <c r="E57" s="5" t="inlineStr">
        <is>
          <t>56.000,00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=HYPERLINK("https://leilaoonline.com.br/lote/detalhe/143042", "1250")</f>
      </c>
      <c r="B58" s="4" t="s">
        <f>=HYPERLINK("https://leilaoonline.com.br/lote/detalhe/143042", " TRANSBORDO CAIXA TOMBINHO. - LOC. RIO BRILHANTE/MS")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=HYPERLINK("https://leilaoonline.com.br/lote/detalhe/143013", "1251")</f>
      </c>
      <c r="B59" s="4" t="s">
        <f>=HYPERLINK("https://leilaoonline.com.br/lote/detalhe/143013", " ROÇADEIRA TATU. - LOC. RIO BRILHANTE/MS")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=HYPERLINK("https://leilaoonline.com.br/lote/detalhe/143865", "1282")</f>
      </c>
      <c r="B60" s="4" t="s">
        <f>=HYPERLINK("https://leilaoonline.com.br/lote/detalhe/143865", " MOTOBOMBA - UNIDADE VALE DO ROSÁRIO")</f>
      </c>
      <c r="C60" s="4" t="inlineStr">
        <is>
          <t>Não vendido</t>
        </is>
      </c>
      <c r="D60" s="4" t="inlineStr">
        <is>
          <t>25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=HYPERLINK("https://leilaoonline.com.br/lote/detalhe/143864", "1283")</f>
      </c>
      <c r="B61" s="4" t="s">
        <f>=HYPERLINK("https://leilaoonline.com.br/lote/detalhe/143864", " MOTOBOMBA SEM BOMBA - UNIDADE VALE DO ROSÁRIO")</f>
      </c>
      <c r="C61" s="4" t="inlineStr">
        <is>
          <t>Vendido</t>
        </is>
      </c>
      <c r="D61" s="4" t="inlineStr">
        <is>
          <t>24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=HYPERLINK("https://leilaoonline.com.br/lote/detalhe/144810", "1286")</f>
      </c>
      <c r="B62" s="4" t="s">
        <f>=HYPERLINK("https://leilaoonline.com.br/lote/detalhe/144810", "LOTE COM APROXIMADAMENTE 360 ITENS SENDO; MOTORES DE DIVERSAS POTÊNCIAS E CARCAÇAS – UNIDADE VALE DO ROSÁRIO")</f>
      </c>
      <c r="C62" s="4" t="inlineStr">
        <is>
          <t>Vendido</t>
        </is>
      </c>
      <c r="D62" s="4" t="inlineStr">
        <is>
          <t>207</t>
        </is>
      </c>
      <c r="E62" s="5" t="inlineStr">
        <is>
          <t>214.000,00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=HYPERLINK("https://leilaoonline.com.br/lote/detalhe/143868", "1370")</f>
      </c>
      <c r="B63" s="4" t="s">
        <f>=HYPERLINK("https://leilaoonline.com.br/lote/detalhe/143868", " CAMINHÃO VW 12.140 H C/CAÇAMBA BASCULANTE, ANO 1996, FR11001112, LOC. VALE DO ROSÁRIO 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27.000,00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=HYPERLINK("https://leilaoonline.com.br/lote/detalhe/142855", "11230")</f>
      </c>
      <c r="B64" s="4" t="s">
        <f>=HYPERLINK("https://leilaoonline.com.br/lote/detalhe/142855", " ELIMINADOR DE SOQUEIRA,  ANO 2013, FR122347, LOC. Bonfim")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=HYPERLINK("https://leilaoonline.com.br/lote/detalhe/142870", "11231")</f>
      </c>
      <c r="B65" s="4" t="s">
        <f>=HYPERLINK("https://leilaoonline.com.br/lote/detalhe/142870", " ELIMINADOR DE SOQUEIRA,  ANO 2013, FR122348, LOC. Bonfim")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=HYPERLINK("https://leilaoonline.com.br/lote/detalhe/142865", "11256")</f>
      </c>
      <c r="B66" s="4" t="s">
        <f>=HYPERLINK("https://leilaoonline.com.br/lote/detalhe/142865", "TRATOR VALTRA, BH210, ANO 2014, FR31042, LOC. ZANIN ")</f>
      </c>
      <c r="C66" s="4" t="inlineStr">
        <is>
          <t>Não vendido</t>
        </is>
      </c>
      <c r="D66" s="4" t="inlineStr">
        <is>
          <t>162</t>
        </is>
      </c>
      <c r="E66" s="5" t="inlineStr">
        <is>
          <t>206.000,00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=HYPERLINK("https://leilaoonline.com.br/lote/detalhe/142860", "11316")</f>
      </c>
      <c r="B67" s="4" t="s">
        <f>=HYPERLINK("https://leilaoonline.com.br/lote/detalhe/142860", " TRATOR JOHN DEERE 7225 J,  ANO 2013, FR100349, LOC. Bonfim")</f>
      </c>
      <c r="C67" s="4" t="inlineStr">
        <is>
          <t>Vendido</t>
        </is>
      </c>
      <c r="D67" s="4" t="inlineStr">
        <is>
          <t>37</t>
        </is>
      </c>
      <c r="E67" s="5" t="inlineStr">
        <is>
          <t>66.000,00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=HYPERLINK("https://leilaoonline.com.br/lote/detalhe/142896", "11369")</f>
      </c>
      <c r="B68" s="4" t="s">
        <f>=HYPERLINK("https://leilaoonline.com.br/lote/detalhe/142896", " TRATOR VALTRA BH 210I 4X4, ANO 2015, FR18072,  LOC. SERRA")</f>
      </c>
      <c r="C68" s="4" t="inlineStr">
        <is>
          <t>Vendido</t>
        </is>
      </c>
      <c r="D68" s="4" t="inlineStr">
        <is>
          <t>154</t>
        </is>
      </c>
      <c r="E68" s="5" t="inlineStr">
        <is>
          <t>215.000,00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=HYPERLINK("https://leilaoonline.com.br/lote/detalhe/142868", "11371")</f>
      </c>
      <c r="B69" s="4" t="s">
        <f>=HYPERLINK("https://leilaoonline.com.br/lote/detalhe/142868", " TRATOR VALTRA BH 210I 4X4, ANO 2015, FR188945,  LOC. SERRA")</f>
      </c>
      <c r="C69" s="4" t="inlineStr">
        <is>
          <t>Não vendido</t>
        </is>
      </c>
      <c r="D69" s="4" t="inlineStr">
        <is>
          <t>165</t>
        </is>
      </c>
      <c r="E69" s="5" t="inlineStr">
        <is>
          <t>209.000,00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=HYPERLINK("https://leilaoonline.com.br/lote/detalhe/142872", "11377")</f>
      </c>
      <c r="B70" s="4" t="s">
        <f>=HYPERLINK("https://leilaoonline.com.br/lote/detalhe/142872", " COLHEDORA JOHN DEERE 3520 , ANO 2009, FRFR163607, LOC. ZANIN")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=HYPERLINK("https://leilaoonline.com.br/lote/detalhe/142866", "11378")</f>
      </c>
      <c r="B71" s="4" t="s">
        <f>=HYPERLINK("https://leilaoonline.com.br/lote/detalhe/142866", " TRANSBORDO SANTAL 12 T, ANO 2010, FR361405,  LOC. ZANIN")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=HYPERLINK("https://leilaoonline.com.br/lote/detalhe/142875", "11379")</f>
      </c>
      <c r="B72" s="4" t="s">
        <f>=HYPERLINK("https://leilaoonline.com.br/lote/detalhe/142875", "  02 TRANSBORDOS SANTAL 8 T, ANO 2000, FR361089/ 361092,  LOC. ZANIN")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=HYPERLINK("https://leilaoonline.com.br/lote/detalhe/142852", "11380")</f>
      </c>
      <c r="B73" s="4" t="s">
        <f>=HYPERLINK("https://leilaoonline.com.br/lote/detalhe/142852", " 02 TRANSBORDOS SANTAL 12 T, ANO 2010, FR361402/ 361404,  LOC. ZANIN")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=HYPERLINK("https://leilaoonline.com.br/lote/detalhe/142849", "11381")</f>
      </c>
      <c r="B74" s="4" t="s">
        <f>=HYPERLINK("https://leilaoonline.com.br/lote/detalhe/142849", " DESENLEI. PALHA CARDEROLI, ANO 2018, FR361874,  LOC. ZANIN")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=HYPERLINK("https://leilaoonline.com.br/lote/detalhe/142864", "11382")</f>
      </c>
      <c r="B75" s="4" t="s">
        <f>=HYPERLINK("https://leilaoonline.com.br/lote/detalhe/142864", " DESENLEI. PALHA CARDEROLI,  ANO 2018, FR122926, LOC. ZANIN")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=HYPERLINK("https://leilaoonline.com.br/lote/detalhe/142908", "11383")</f>
      </c>
      <c r="B76" s="4" t="s">
        <f>=HYPERLINK("https://leilaoonline.com.br/lote/detalhe/142908", " 02 DESENLEI. PALHA CARDEROLI, ANO 2018, FR361875/ 361873,  LOC. ZANIN")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=HYPERLINK("https://leilaoonline.com.br/lote/detalhe/142898", "11385")</f>
      </c>
      <c r="B77" s="4" t="s">
        <f>=HYPERLINK("https://leilaoonline.com.br/lote/detalhe/142898", " LAMINA, ANO 2013, FR361180, LOC. ZANIN")</f>
      </c>
      <c r="C77" s="4" t="inlineStr">
        <is>
          <t>Não vendido</t>
        </is>
      </c>
      <c r="D77" s="4" t="inlineStr">
        <is>
          <t>18</t>
        </is>
      </c>
      <c r="E77" s="5" t="inlineStr">
        <is>
          <t>5.750,00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=HYPERLINK("https://leilaoonline.com.br/lote/detalhe/142913", "11386")</f>
      </c>
      <c r="B78" s="4" t="s">
        <f>=HYPERLINK("https://leilaoonline.com.br/lote/detalhe/142913", " SUPER CULTIV. ADUBADE DMB, ANO 2008, FR17156, LOC. ZANIN")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=HYPERLINK("https://leilaoonline.com.br/lote/detalhe/142859", "11387")</f>
      </c>
      <c r="B79" s="4" t="s">
        <f>=HYPERLINK("https://leilaoonline.com.br/lote/detalhe/142859", " ENLEIRADEIRA, ANO 2013, FR361142, LOC. ZANIN")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=HYPERLINK("https://leilaoonline.com.br/lote/detalhe/142847", "11388")</f>
      </c>
      <c r="B80" s="4" t="s">
        <f>=HYPERLINK("https://leilaoonline.com.br/lote/detalhe/142847", " ROLO COMPACTADOR, ANO 2007, FR361603, LOC. ZANIN")</f>
      </c>
      <c r="C80" s="4" t="inlineStr">
        <is>
          <t>Não vendido</t>
        </is>
      </c>
      <c r="D80" s="4" t="inlineStr">
        <is>
          <t>19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=HYPERLINK("https://leilaoonline.com.br/lote/detalhe/142884", "11389")</f>
      </c>
      <c r="B81" s="4" t="s">
        <f>=HYPERLINK("https://leilaoonline.com.br/lote/detalhe/142884", " DIST. T. FILTRO HARD KTDH, ANO 2015, FR17274, LOC. ZANIN")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=HYPERLINK("https://leilaoonline.com.br/lote/detalhe/142871", "11391")</f>
      </c>
      <c r="B82" s="4" t="s">
        <f>=HYPERLINK("https://leilaoonline.com.br/lote/detalhe/142871", " DIST. T. FILTRO HARD KTDH, ANO 2015, FR17275, LOC. ZANIN")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=HYPERLINK("https://leilaoonline.com.br/lote/detalhe/142887", "11392")</f>
      </c>
      <c r="B83" s="4" t="s">
        <f>=HYPERLINK("https://leilaoonline.com.br/lote/detalhe/142887", " CARRETA ESP.CALC. SOLLUS, ANO 2012, FR361706, LOC. ZANIN")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=HYPERLINK("https://leilaoonline.com.br/lote/detalhe/142894", "11393")</f>
      </c>
      <c r="B84" s="4" t="s">
        <f>=HYPERLINK("https://leilaoonline.com.br/lote/detalhe/142894", " TRATOR MF 290 4X4, ANO 2004, FR360971, LOC. ZANIN")</f>
      </c>
      <c r="C84" s="4" t="inlineStr">
        <is>
          <t>Vendido</t>
        </is>
      </c>
      <c r="D84" s="4" t="inlineStr">
        <is>
          <t>72</t>
        </is>
      </c>
      <c r="E84" s="5" t="inlineStr">
        <is>
          <t>98.000,00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=HYPERLINK("https://leilaoonline.com.br/lote/detalhe/142902", "11394")</f>
      </c>
      <c r="B85" s="4" t="s">
        <f>=HYPERLINK("https://leilaoonline.com.br/lote/detalhe/142902", " TRATOR MF 290 4X2, ANO 1989, FR118359, LOC. ZANIN")</f>
      </c>
      <c r="C85" s="4" t="inlineStr">
        <is>
          <t>Vendido</t>
        </is>
      </c>
      <c r="D85" s="4" t="inlineStr">
        <is>
          <t>26</t>
        </is>
      </c>
      <c r="E85" s="5" t="inlineStr">
        <is>
          <t>45.000,00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=HYPERLINK("https://leilaoonline.com.br/lote/detalhe/142883", "11397")</f>
      </c>
      <c r="B86" s="4" t="s">
        <f>=HYPERLINK("https://leilaoonline.com.br/lote/detalhe/142883", " TRANSBORDO SMR 10500 10 T, ANO 2008, FR10120,  LOC. SERRA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=HYPERLINK("https://leilaoonline.com.br/lote/detalhe/142885", "11398")</f>
      </c>
      <c r="B87" s="4" t="s">
        <f>=HYPERLINK("https://leilaoonline.com.br/lote/detalhe/142885", " TRANSBORDO SMR 10500 10 T,  ANO 2008, FR10121, LOC. SERRA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=HYPERLINK("https://leilaoonline.com.br/lote/detalhe/143152", "11399")</f>
      </c>
      <c r="B88" s="4" t="s">
        <f>=HYPERLINK("https://leilaoonline.com.br/lote/detalhe/143152", "TRANSBORDO SANTAL 12 T, ANO 2007, FR112431, LOC. SERRA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=HYPERLINK("https://leilaoonline.com.br/lote/detalhe/142886", "11400")</f>
      </c>
      <c r="B89" s="4" t="s">
        <f>=HYPERLINK("https://leilaoonline.com.br/lote/detalhe/142886", " TRANSBORDO SMR 10500 10 T,  ANO 2008, FR10123, LOC. SERRA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=HYPERLINK("https://leilaoonline.com.br/lote/detalhe/142893", "11401")</f>
      </c>
      <c r="B90" s="4" t="s">
        <f>=HYPERLINK("https://leilaoonline.com.br/lote/detalhe/142893", " TRANSBORDO SANTAL 12 T, ANO 2008, FR88765, LOC. SERRA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=HYPERLINK("https://leilaoonline.com.br/lote/detalhe/142882", "11403")</f>
      </c>
      <c r="B91" s="4" t="s">
        <f>=HYPERLINK("https://leilaoonline.com.br/lote/detalhe/142882", " TRANSBORDO SANTAL 8 T, ANO 2000, FR361087, LOC. SERRA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=HYPERLINK("https://leilaoonline.com.br/lote/detalhe/142878", "11404")</f>
      </c>
      <c r="B92" s="4" t="s">
        <f>=HYPERLINK("https://leilaoonline.com.br/lote/detalhe/142878", " TRANSBORDO ATA 12000 12T, ANO 2012, FR135644,  LOC. SERRA")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=HYPERLINK("https://leilaoonline.com.br/lote/detalhe/142869", "11406")</f>
      </c>
      <c r="B93" s="4" t="s">
        <f>=HYPERLINK("https://leilaoonline.com.br/lote/detalhe/142869", " TRATOR CASE MX 240 MAGNUM 4X4, ANO 2010, FR116513,  LOC. SERRA")</f>
      </c>
      <c r="C93" s="4" t="inlineStr">
        <is>
          <t>Vendido</t>
        </is>
      </c>
      <c r="D93" s="4" t="inlineStr">
        <is>
          <t>82</t>
        </is>
      </c>
      <c r="E93" s="5" t="inlineStr">
        <is>
          <t>111.000,00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=HYPERLINK("https://leilaoonline.com.br/lote/detalhe/142856", "11407")</f>
      </c>
      <c r="B94" s="4" t="s">
        <f>=HYPERLINK("https://leilaoonline.com.br/lote/detalhe/142856", " CASE MX 270 MAGNUM 4X4,  ANO 2010, FR127010, LOC. SERRA ")</f>
      </c>
      <c r="C94" s="4" t="inlineStr">
        <is>
          <t>Vendido</t>
        </is>
      </c>
      <c r="D94" s="4" t="inlineStr">
        <is>
          <t>54</t>
        </is>
      </c>
      <c r="E94" s="5" t="inlineStr">
        <is>
          <t>73.000,00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=HYPERLINK("https://leilaoonline.com.br/lote/detalhe/142879", "11408")</f>
      </c>
      <c r="B95" s="4" t="s">
        <f>=HYPERLINK("https://leilaoonline.com.br/lote/detalhe/142879", " CASE 7700 COLHEDORA,  ANO 2006, FR23609, LOC. SERRA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=HYPERLINK("https://leilaoonline.com.br/lote/detalhe/142854", "11409")</f>
      </c>
      <c r="B96" s="4" t="s">
        <f>=HYPERLINK("https://leilaoonline.com.br/lote/detalhe/142854", " CASE 7700 COLHEDORA,  ANO 2000, FR360870, LOC. SERRA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=HYPERLINK("https://leilaoonline.com.br/lote/detalhe/142891", "11410")</f>
      </c>
      <c r="B97" s="4" t="s">
        <f>=HYPERLINK("https://leilaoonline.com.br/lote/detalhe/142891", " CASE 7700 COLHEDORA,  ANO 2006, FR360877, LOC. SERRA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=HYPERLINK("https://leilaoonline.com.br/lote/detalhe/142895", "11416")</f>
      </c>
      <c r="B98" s="4" t="s">
        <f>=HYPERLINK("https://leilaoonline.com.br/lote/detalhe/142895", " COLHEDORA CANA CASE, ANO 2015, FR10002035, LOC. CONTINENTAL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=HYPERLINK("https://leilaoonline.com.br/lote/detalhe/142888", "11417")</f>
      </c>
      <c r="B99" s="4" t="s">
        <f>=HYPERLINK("https://leilaoonline.com.br/lote/detalhe/142888", " COLHEDORA CANA CASE - CARCAÇA,  ANO 2016, FR11002193, LOC. CONTINENTAL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=HYPERLINK("https://leilaoonline.com.br/lote/detalhe/142897", "11419")</f>
      </c>
      <c r="B100" s="4" t="s">
        <f>=HYPERLINK("https://leilaoonline.com.br/lote/detalhe/142897", " SUBSOLADOR, ANO 2011, FR10003123, LOC. CONTINENTAL  ")</f>
      </c>
      <c r="C100" s="4" t="inlineStr">
        <is>
          <t>Vendido</t>
        </is>
      </c>
      <c r="D100" s="4" t="inlineStr">
        <is>
          <t>30</t>
        </is>
      </c>
      <c r="E100" s="5" t="inlineStr">
        <is>
          <t>12.000,00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=HYPERLINK("https://leilaoonline.com.br/lote/detalhe/142889", "11420")</f>
      </c>
      <c r="B101" s="4" t="s">
        <f>=HYPERLINK("https://leilaoonline.com.br/lote/detalhe/142889", " 01 SULCADOR 2 LINHA DMB, ANO 2012,FR1003152 , E 01 CULTIVADOR, ANO 2012, FR10003146, LOC. CONTINENTAL  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=HYPERLINK("https://leilaoonline.com.br/lote/detalhe/142900", "11421")</f>
      </c>
      <c r="B102" s="4" t="s">
        <f>=HYPERLINK("https://leilaoonline.com.br/lote/detalhe/142900", " TRATOR CASE 215, ANO 2017, FR100802139, LOC. CONTINENTAL  ")</f>
      </c>
      <c r="C102" s="4" t="inlineStr">
        <is>
          <t>Vendido</t>
        </is>
      </c>
      <c r="D102" s="4" t="inlineStr">
        <is>
          <t>82</t>
        </is>
      </c>
      <c r="E102" s="5" t="inlineStr">
        <is>
          <t>106.000,00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=HYPERLINK("https://leilaoonline.com.br/lote/detalhe/142892", "11422")</f>
      </c>
      <c r="B103" s="4" t="s">
        <f>=HYPERLINK("https://leilaoonline.com.br/lote/detalhe/142892", " ARADO 72 DISCOS UTI AGRICOLA, ANO 2011, FR10003120,  LOC. CONTINENTAL  ")</f>
      </c>
      <c r="C103" s="4" t="inlineStr">
        <is>
          <t>Vendido</t>
        </is>
      </c>
      <c r="D103" s="4" t="inlineStr">
        <is>
          <t>74</t>
        </is>
      </c>
      <c r="E103" s="5" t="inlineStr">
        <is>
          <t>54.000,00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=HYPERLINK("https://leilaoonline.com.br/lote/detalhe/142906", "11423")</f>
      </c>
      <c r="B104" s="4" t="s">
        <f>=HYPERLINK("https://leilaoonline.com.br/lote/detalhe/142906", " ARADO 20 DISCOS CIVEMASA, SERIE 171,ANO  2012, FR10003143, LOC. CONTINENTAL  ")</f>
      </c>
      <c r="C104" s="4" t="inlineStr">
        <is>
          <t>Não vendido</t>
        </is>
      </c>
      <c r="D104" s="4" t="inlineStr">
        <is>
          <t>93</t>
        </is>
      </c>
      <c r="E104" s="5" t="inlineStr">
        <is>
          <t>75.000,00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=HYPERLINK("https://leilaoonline.com.br/lote/detalhe/143099", "11424")</f>
      </c>
      <c r="B105" s="4" t="s">
        <f>=HYPERLINK("https://leilaoonline.com.br/lote/detalhe/143099", "ARADO 14 DISCOS CIVEMASA, ANO 2012, FR10003158,  LOC. CONTINENTAL  ")</f>
      </c>
      <c r="C105" s="4" t="inlineStr">
        <is>
          <t>Vendido</t>
        </is>
      </c>
      <c r="D105" s="4" t="inlineStr">
        <is>
          <t>85</t>
        </is>
      </c>
      <c r="E105" s="5" t="inlineStr">
        <is>
          <t>51.750,00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=HYPERLINK("https://leilaoonline.com.br/lote/detalhe/142899", "11425")</f>
      </c>
      <c r="B106" s="4" t="s">
        <f>=HYPERLINK("https://leilaoonline.com.br/lote/detalhe/142899", " TRANSBORDO DE CANA SANTAL, ANO 2011, SERIE 71023, FR10003077, LOC. CONTINENTAL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=HYPERLINK("https://leilaoonline.com.br/lote/detalhe/142904", "11426")</f>
      </c>
      <c r="B107" s="4" t="s">
        <f>=HYPERLINK("https://leilaoonline.com.br/lote/detalhe/142904", " TRANSBORDO DE CANA SANTAL, ANO 2011, SERIE 71027, FR10003092,  LOC. CONTINENTAL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=HYPERLINK("https://leilaoonline.com.br/lote/detalhe/142909", "11428")</f>
      </c>
      <c r="B108" s="4" t="s">
        <f>=HYPERLINK("https://leilaoonline.com.br/lote/detalhe/142909", " TRATOR MF 290, ANO 1992, FR10002023,  LOC. CONTINENTAL  ")</f>
      </c>
      <c r="C108" s="4" t="inlineStr">
        <is>
          <t>Vendido</t>
        </is>
      </c>
      <c r="D108" s="4" t="inlineStr">
        <is>
          <t>30</t>
        </is>
      </c>
      <c r="E108" s="5" t="inlineStr">
        <is>
          <t>49.000,00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=HYPERLINK("https://leilaoonline.com.br/lote/detalhe/142921", "11429")</f>
      </c>
      <c r="B109" s="4" t="s">
        <f>=HYPERLINK("https://leilaoonline.com.br/lote/detalhe/142921", " TRANSBORDO CANA SANTAL VT10, SERIE 72389, ANO 2012, FR10003159,  LOC. CONTINENTAL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=HYPERLINK("https://leilaoonline.com.br/lote/detalhe/142903", "11430")</f>
      </c>
      <c r="B110" s="4" t="s">
        <f>=HYPERLINK("https://leilaoonline.com.br/lote/detalhe/142903", " TRATOR MF 283, ANO 1997, FR10002012,  LOC. CONTINENTAL  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66.000,00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=HYPERLINK("https://leilaoonline.com.br/lote/detalhe/142901", "11431")</f>
      </c>
      <c r="B111" s="4" t="s">
        <f>=HYPERLINK("https://leilaoonline.com.br/lote/detalhe/142901", " CAIXA TRANSBORDO CANA COR VERDE SANTA IZABEL CX DUPLO,ANO 2016, FR13803002,  LOC. CONTINENTAL 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=HYPERLINK("https://leilaoonline.com.br/lote/detalhe/142910", "11432")</f>
      </c>
      <c r="B112" s="4" t="s">
        <f>=HYPERLINK("https://leilaoonline.com.br/lote/detalhe/142910", " TRATOR TODO QUEIMADO, ANO 2010, FR13003086,  LOC. CONTINENTAL  ")</f>
      </c>
      <c r="C112" s="4" t="inlineStr">
        <is>
          <t>Vendido</t>
        </is>
      </c>
      <c r="D112" s="4" t="inlineStr">
        <is>
          <t>124</t>
        </is>
      </c>
      <c r="E112" s="5" t="inlineStr">
        <is>
          <t>87.000,00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=HYPERLINK("https://leilaoonline.com.br/lote/detalhe/142940", "11433")</f>
      </c>
      <c r="B113" s="4" t="s">
        <f>=HYPERLINK("https://leilaoonline.com.br/lote/detalhe/142940", " HIDROROLL C/MANGUEIRA TURBOMAQ, SERIE 2545/31625, ANO 2005 FR14003033  LOC. CONTINENTAL  ")</f>
      </c>
      <c r="C113" s="4" t="inlineStr">
        <is>
          <t>Não vendido</t>
        </is>
      </c>
      <c r="D113" s="4" t="inlineStr">
        <is>
          <t>23</t>
        </is>
      </c>
      <c r="E113" s="5" t="inlineStr">
        <is>
          <t>15.500,00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=HYPERLINK("https://leilaoonline.com.br/lote/detalhe/142907", "11434")</f>
      </c>
      <c r="B114" s="4" t="s">
        <f>=HYPERLINK("https://leilaoonline.com.br/lote/detalhe/142907", " ARADO 18 DISCOS CIVEMASA SGIC, ANO 2011, FR10003124,  LOC. CONTINENTAL  ")</f>
      </c>
      <c r="C114" s="4" t="inlineStr">
        <is>
          <t>Vendido</t>
        </is>
      </c>
      <c r="D114" s="4" t="inlineStr">
        <is>
          <t>67</t>
        </is>
      </c>
      <c r="E114" s="5" t="inlineStr">
        <is>
          <t>28.250,00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=HYPERLINK("https://leilaoonline.com.br/lote/detalhe/142863", "11437")</f>
      </c>
      <c r="B115" s="4" t="s">
        <f>=HYPERLINK("https://leilaoonline.com.br/lote/detalhe/142863", " JOHN DEERE 3510 COLHEDORA, ANO 2007, FR360879, LOC. SERRA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=HYPERLINK("https://leilaoonline.com.br/lote/detalhe/142934", "11438")</f>
      </c>
      <c r="B116" s="4" t="s">
        <f>=HYPERLINK("https://leilaoonline.com.br/lote/detalhe/142934", " ARADO 30 DISCOS CIVEMASA SGIC, ANO 2013, FR10003168,  LOC. CONTINENTAL  ")</f>
      </c>
      <c r="C116" s="4" t="inlineStr">
        <is>
          <t>Vendido</t>
        </is>
      </c>
      <c r="D116" s="4" t="inlineStr">
        <is>
          <t>60</t>
        </is>
      </c>
      <c r="E116" s="5" t="inlineStr">
        <is>
          <t>47.000,00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=HYPERLINK("https://leilaoonline.com.br/lote/detalhe/143151", "11439")</f>
      </c>
      <c r="B117" s="4" t="s">
        <f>=HYPERLINK("https://leilaoonline.com.br/lote/detalhe/143151", "HIDROROLL C/MANGUEIRA TURBOMAQ, SERIE 2545/31620, ANO 2005, FR14003029,  LOC. CONTINENTAL  ")</f>
      </c>
      <c r="C117" s="4" t="inlineStr">
        <is>
          <t>Vendido</t>
        </is>
      </c>
      <c r="D117" s="4" t="inlineStr">
        <is>
          <t>30</t>
        </is>
      </c>
      <c r="E117" s="5" t="inlineStr">
        <is>
          <t>27.000,00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=HYPERLINK("https://leilaoonline.com.br/lote/detalhe/142932", "11440")</f>
      </c>
      <c r="B118" s="4" t="s">
        <f>=HYPERLINK("https://leilaoonline.com.br/lote/detalhe/142932", " 02 TRANSBORDOS CANA CIVEMASA TAC 10500, PLAQUETA 10371, ANO 2009, FR1003025/ 1003029,  LOC. CONTINENTAL 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=HYPERLINK("https://leilaoonline.com.br/lote/detalhe/142905", "11441")</f>
      </c>
      <c r="B119" s="4" t="s">
        <f>=HYPERLINK("https://leilaoonline.com.br/lote/detalhe/142905", " 02 TRANSBORDOS CANA CIVEMASA TAC 10500 TIPO CAIXOTE, SERIE 10070, ANO 2009, FR10003074/ 1003004,  LOC. CONTINENTAL 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=HYPERLINK("https://leilaoonline.com.br/lote/detalhe/142922", "11442")</f>
      </c>
      <c r="B120" s="4" t="s">
        <f>=HYPERLINK("https://leilaoonline.com.br/lote/detalhe/142922", " TRANSBORDO CANA CIVEMASA, ANO 2010, FR10003062,  LOC. CONTINENTAL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=HYPERLINK("https://leilaoonline.com.br/lote/detalhe/142939", "11443")</f>
      </c>
      <c r="B121" s="4" t="s">
        <f>=HYPERLINK("https://leilaoonline.com.br/lote/detalhe/142939", " TRANSBORDO CANA CIVEMASA TAC 10500, ANO 2009, FR1003012,  LOC. CONTINENTAL 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=HYPERLINK("https://leilaoonline.com.br/lote/detalhe/142911", "11444")</f>
      </c>
      <c r="B122" s="4" t="s">
        <f>=HYPERLINK("https://leilaoonline.com.br/lote/detalhe/142911", " TRANSBORDO CANA CIVEMASA TAC 10500, ANO 2010, FR13003082,  LOC. CONTINENTAL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=HYPERLINK("https://leilaoonline.com.br/lote/detalhe/142964", "11445")</f>
      </c>
      <c r="B123" s="4" t="s">
        <f>=HYPERLINK("https://leilaoonline.com.br/lote/detalhe/142964", " TRATOR VALTRA BM100 SANTAL,ANO 2003, FR10002029,  LOC. CONTINENTAL  ")</f>
      </c>
      <c r="C123" s="4" t="inlineStr">
        <is>
          <t>Não vendido</t>
        </is>
      </c>
      <c r="D123" s="4" t="inlineStr">
        <is>
          <t>107</t>
        </is>
      </c>
      <c r="E123" s="5" t="inlineStr">
        <is>
          <t>131.000,00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=HYPERLINK("https://leilaoonline.com.br/lote/detalhe/142929", "11446")</f>
      </c>
      <c r="B124" s="4" t="s">
        <f>=HYPERLINK("https://leilaoonline.com.br/lote/detalhe/142929", " CARRETA TANQUE,  S/FR,  LOC. CONTINENTAL  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=HYPERLINK("https://leilaoonline.com.br/lote/detalhe/142917", "11447")</f>
      </c>
      <c r="B125" s="4" t="s">
        <f>=HYPERLINK("https://leilaoonline.com.br/lote/detalhe/142917", " ARADO 14 DISCOS CIVEMASA, SERIE 0260, ANO 2014, FR10003194,  LOC. CONTINENTAL  ")</f>
      </c>
      <c r="C125" s="4" t="inlineStr">
        <is>
          <t>Não vendido</t>
        </is>
      </c>
      <c r="D125" s="4" t="inlineStr">
        <is>
          <t>51</t>
        </is>
      </c>
      <c r="E125" s="5" t="inlineStr">
        <is>
          <t>52.000,00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=HYPERLINK("https://leilaoonline.com.br/lote/detalhe/142956", "11449")</f>
      </c>
      <c r="B126" s="4" t="s">
        <f>=HYPERLINK("https://leilaoonline.com.br/lote/detalhe/142956", " GRADE ARADORA, ANO 1999, FR10003084,  LOC. CONTINENTAL  ")</f>
      </c>
      <c r="C126" s="4" t="inlineStr">
        <is>
          <t>Não vendido</t>
        </is>
      </c>
      <c r="D126" s="4" t="inlineStr">
        <is>
          <t>51</t>
        </is>
      </c>
      <c r="E126" s="5" t="inlineStr">
        <is>
          <t>43.000,00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=HYPERLINK("https://leilaoonline.com.br/lote/detalhe/142858", "11450")</f>
      </c>
      <c r="B127" s="4" t="s">
        <f>=HYPERLINK("https://leilaoonline.com.br/lote/detalhe/142858", " CASE 8800 COLHEDORA, ANO 2010, FR139506, LOC. Bonfim")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=HYPERLINK("https://leilaoonline.com.br/lote/detalhe/142845", "11451")</f>
      </c>
      <c r="B128" s="4" t="s">
        <f>=HYPERLINK("https://leilaoonline.com.br/lote/detalhe/142845", " CASE 8800 COLHEDORA, ANO 2010, FR139510, LOC. Bonfim")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27.000,00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=HYPERLINK("https://leilaoonline.com.br/lote/detalhe/142880", "11452")</f>
      </c>
      <c r="B129" s="4" t="s">
        <f>=HYPERLINK("https://leilaoonline.com.br/lote/detalhe/142880", " MOTOBOMBA OM 352, ANO 1978, FR117064, LOC. Bonfim")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3.750,00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=HYPERLINK("https://leilaoonline.com.br/lote/detalhe/142857", "11454")</f>
      </c>
      <c r="B130" s="4" t="s">
        <f>=HYPERLINK("https://leilaoonline.com.br/lote/detalhe/142857", " REBOQUE RANDON 8,00 M, ANO 2008, FR121436, LOC. Bonfim")</f>
      </c>
      <c r="C130" s="4" t="inlineStr">
        <is>
          <t>Não vendido</t>
        </is>
      </c>
      <c r="D130" s="4" t="inlineStr">
        <is>
          <t>12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=HYPERLINK("https://leilaoonline.com.br/lote/detalhe/142850", "11455")</f>
      </c>
      <c r="B131" s="4" t="s">
        <f>=HYPERLINK("https://leilaoonline.com.br/lote/detalhe/142850", " CAR.DIST.TORTA MULTIFUNC , ANO 2006, FR122260, LOC. Bonfim")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10.500,00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=HYPERLINK("https://leilaoonline.com.br/lote/detalhe/142846", "11456")</f>
      </c>
      <c r="B132" s="4" t="s">
        <f>=HYPERLINK("https://leilaoonline.com.br/lote/detalhe/142846", " COLHEDORA MARCHINI, ANO 2006, FR125458, LOC. Bonfim")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=HYPERLINK("https://leilaoonline.com.br/lote/detalhe/142873", "11457")</f>
      </c>
      <c r="B133" s="4" t="s">
        <f>=HYPERLINK("https://leilaoonline.com.br/lote/detalhe/142873", " CARROC.TANQUE COMBATE INC, ANO 2015, FR121803, LOC. Bonfim")</f>
      </c>
      <c r="C133" s="4" t="inlineStr">
        <is>
          <t>Não vendido</t>
        </is>
      </c>
      <c r="D133" s="4" t="inlineStr">
        <is>
          <t>68</t>
        </is>
      </c>
      <c r="E133" s="5" t="inlineStr">
        <is>
          <t>49.000,00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=HYPERLINK("https://leilaoonline.com.br/lote/detalhe/142931", "11458")</f>
      </c>
      <c r="B134" s="4" t="s">
        <f>=HYPERLINK("https://leilaoonline.com.br/lote/detalhe/142931", " ARADO 30 DISCOS CIVEMASA, ANO 2013, FR10003169,  LOC. CONTINENTAL  ")</f>
      </c>
      <c r="C134" s="4" t="inlineStr">
        <is>
          <t>Não vendido</t>
        </is>
      </c>
      <c r="D134" s="4" t="inlineStr">
        <is>
          <t>64</t>
        </is>
      </c>
      <c r="E134" s="5" t="inlineStr">
        <is>
          <t>52.500,00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=HYPERLINK("https://leilaoonline.com.br/lote/detalhe/142874", "11459")</f>
      </c>
      <c r="B135" s="4" t="s">
        <f>=HYPERLINK("https://leilaoonline.com.br/lote/detalhe/142874", " CAR.DIST.TORTA MULTIFUNC , ANO 2010, FR122309,  LOC. Bonfim")</f>
      </c>
      <c r="C135" s="4" t="inlineStr">
        <is>
          <t>Não vendido</t>
        </is>
      </c>
      <c r="D135" s="4" t="inlineStr">
        <is>
          <t>12</t>
        </is>
      </c>
      <c r="E135" s="5" t="inlineStr">
        <is>
          <t>6.500,00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=HYPERLINK("https://leilaoonline.com.br/lote/detalhe/142853", "11460")</f>
      </c>
      <c r="B136" s="4" t="s">
        <f>=HYPERLINK("https://leilaoonline.com.br/lote/detalhe/142853", " CARRETA SERVIÇOS DIVERSOS, ANO 1988, FR122706, LOC. Bonfim")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=HYPERLINK("https://leilaoonline.com.br/lote/detalhe/142862", "11463")</f>
      </c>
      <c r="B137" s="4" t="s">
        <f>=HYPERLINK("https://leilaoonline.com.br/lote/detalhe/142862", " TRATOR VALTRA BH180 4X4,  ANO 2013, FR360741, LOC. Bonfim")</f>
      </c>
      <c r="C137" s="4" t="inlineStr">
        <is>
          <t>Não vendido</t>
        </is>
      </c>
      <c r="D137" s="4" t="inlineStr">
        <is>
          <t>124</t>
        </is>
      </c>
      <c r="E137" s="5" t="inlineStr">
        <is>
          <t>161.000,00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=HYPERLINK("https://leilaoonline.com.br/lote/detalhe/142912", "11465")</f>
      </c>
      <c r="B138" s="4" t="s">
        <f>=HYPERLINK("https://leilaoonline.com.br/lote/detalhe/142912", " MOTOR ESTAC. SCANIA DSC11, ANO 1977, FR117041, LOC. BONFIM  ")</f>
      </c>
      <c r="C138" s="4" t="inlineStr">
        <is>
          <t>Vendido</t>
        </is>
      </c>
      <c r="D138" s="4" t="inlineStr">
        <is>
          <t>18</t>
        </is>
      </c>
      <c r="E138" s="5" t="inlineStr">
        <is>
          <t>11.000,00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=HYPERLINK("https://leilaoonline.com.br/lote/detalhe/142881", "11467")</f>
      </c>
      <c r="B139" s="4" t="s">
        <f>=HYPERLINK("https://leilaoonline.com.br/lote/detalhe/142881", " PLANTADORA.CANA AUTOMÁTICA DMB, ANO 2007, FR361016, LOC. Bonfim")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=HYPERLINK("https://leilaoonline.com.br/lote/detalhe/142877", "11469")</f>
      </c>
      <c r="B140" s="4" t="s">
        <f>=HYPERLINK("https://leilaoonline.com.br/lote/detalhe/142877", " CAMINHÃO MERCEDES-BENZ 1933 LS, ANO 2006, FR360409, LOC. Bonfim")</f>
      </c>
      <c r="C140" s="4" t="inlineStr">
        <is>
          <t>Não vendido</t>
        </is>
      </c>
      <c r="D140" s="4" t="inlineStr">
        <is>
          <t>22</t>
        </is>
      </c>
      <c r="E140" s="5" t="inlineStr">
        <is>
          <t>51.000,00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=HYPERLINK("https://leilaoonline.com.br/lote/detalhe/143154", "11470")</f>
      </c>
      <c r="B141" s="4" t="s">
        <f>=HYPERLINK("https://leilaoonline.com.br/lote/detalhe/143154", "CAMINHÃO MERCEDES BENZ AXOR 3344, ANO 2014, FR119969, LOC. BONFIM")</f>
      </c>
      <c r="C141" s="4" t="inlineStr">
        <is>
          <t>Não vendido</t>
        </is>
      </c>
      <c r="D141" s="4" t="inlineStr">
        <is>
          <t>127</t>
        </is>
      </c>
      <c r="E141" s="5" t="inlineStr">
        <is>
          <t>170.000,00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=HYPERLINK("https://leilaoonline.com.br/lote/detalhe/142848", "11471")</f>
      </c>
      <c r="B142" s="4" t="s">
        <f>=HYPERLINK("https://leilaoonline.com.br/lote/detalhe/142848", " CAMINHÃO VOLKSWAGEN 31.320 CNC 6X4, ANO 2010, FR119898, LOC. Bonfim")</f>
      </c>
      <c r="C142" s="4" t="inlineStr">
        <is>
          <t>Vendido</t>
        </is>
      </c>
      <c r="D142" s="4" t="inlineStr">
        <is>
          <t>60</t>
        </is>
      </c>
      <c r="E142" s="5" t="inlineStr">
        <is>
          <t>94.000,00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=HYPERLINK("https://leilaoonline.com.br/lote/detalhe/143156", "11472")</f>
      </c>
      <c r="B143" s="4" t="s">
        <f>=HYPERLINK("https://leilaoonline.com.br/lote/detalhe/143156", "CAR.DIST.TORTA MULTIFUNC, ANO 2008, FR122282,  LOC. Bonfim")</f>
      </c>
      <c r="C143" s="4" t="inlineStr">
        <is>
          <t>Não vendido</t>
        </is>
      </c>
      <c r="D143" s="4" t="inlineStr">
        <is>
          <t>8</t>
        </is>
      </c>
      <c r="E143" s="5" t="inlineStr">
        <is>
          <t>5.250,00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=HYPERLINK("https://leilaoonline.com.br/lote/detalhe/142861", "11473")</f>
      </c>
      <c r="B144" s="4" t="s">
        <f>=HYPERLINK("https://leilaoonline.com.br/lote/detalhe/142861", " COLHEDORA JOHN DEERE 3522 2L, ANO 2010, FR50139, LOC. Bonfim")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=HYPERLINK("https://leilaoonline.com.br/lote/detalhe/142851", "11474")</f>
      </c>
      <c r="B145" s="4" t="s">
        <f>=HYPERLINK("https://leilaoonline.com.br/lote/detalhe/142851", " JOHN DEERE 3510 COLHEDORA, ANO 2008, FR32217, LOC. Bonfim")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=HYPERLINK("https://leilaoonline.com.br/lote/detalhe/142890", "11476")</f>
      </c>
      <c r="B146" s="4" t="s">
        <f>=HYPERLINK("https://leilaoonline.com.br/lote/detalhe/142890", " COLHEDORA JOHN DEERE 3522 2L, ANO 2012, FR101487, LOC. Bonfim")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=HYPERLINK("https://leilaoonline.com.br/lote/detalhe/142918", "11477")</f>
      </c>
      <c r="B147" s="4" t="s">
        <f>=HYPERLINK("https://leilaoonline.com.br/lote/detalhe/142918", " IMPLEMENTO AGRO MATAO, S/ FR  LOC. BONFIM  ")</f>
      </c>
      <c r="C147" s="4" t="inlineStr">
        <is>
          <t>Não vendido</t>
        </is>
      </c>
      <c r="D147" s="4" t="inlineStr">
        <is>
          <t>3</t>
        </is>
      </c>
      <c r="E147" s="5" t="inlineStr">
        <is>
          <t>4.000,00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=HYPERLINK("https://leilaoonline.com.br/lote/detalhe/142926", "11478")</f>
      </c>
      <c r="B148" s="4" t="s">
        <f>=HYPERLINK("https://leilaoonline.com.br/lote/detalhe/142926", " TELAS, S/ FR, LOC. BONFIM ")</f>
      </c>
      <c r="C148" s="4" t="inlineStr">
        <is>
          <t>Não vendido</t>
        </is>
      </c>
      <c r="D148" s="4" t="inlineStr">
        <is>
          <t>24</t>
        </is>
      </c>
      <c r="E148" s="5" t="inlineStr">
        <is>
          <t>4.250,00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=HYPERLINK("https://leilaoonline.com.br/lote/detalhe/144811", "11479")</f>
      </c>
      <c r="B149" s="4" t="s">
        <f>=HYPERLINK("https://leilaoonline.com.br/lote/detalhe/144811", "02 BOMBAS, S/ FR, LOC. SERRA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=HYPERLINK("https://leilaoonline.com.br/lote/detalhe/143250", "11498")</f>
      </c>
      <c r="B150" s="4" t="s">
        <f>=HYPERLINK("https://leilaoonline.com.br/lote/detalhe/143250", " CAMINHÃO M.BENZ 608 TOCO, ANO 1976, (TRANSFERÊNCIA APENAS PARA SÃO PAULO), FR119155, LOC. SERRA ")</f>
      </c>
      <c r="C150" s="4" t="inlineStr">
        <is>
          <t>Não vendido</t>
        </is>
      </c>
      <c r="D150" s="4" t="inlineStr">
        <is>
          <t>10</t>
        </is>
      </c>
      <c r="E150" s="5" t="inlineStr">
        <is>
          <t>18.500,00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=HYPERLINK("https://leilaoonline.com.br/lote/detalhe/143249", "11499")</f>
      </c>
      <c r="B151" s="4" t="s">
        <f>=HYPERLINK("https://leilaoonline.com.br/lote/detalhe/143249", " CAMINHÃO M.BENZ L608D,  TOCO, ANO 1977, (TRANSFERÊNCIA APENAS PARA SÃO PAULO) FR119188, LOC. SERRA ")</f>
      </c>
      <c r="C151" s="4" t="inlineStr">
        <is>
          <t>Não vendido</t>
        </is>
      </c>
      <c r="D151" s="4" t="inlineStr">
        <is>
          <t>7</t>
        </is>
      </c>
      <c r="E151" s="5" t="inlineStr">
        <is>
          <t>15.000,00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=HYPERLINK("https://leilaoonline.com.br/lote/detalhe/143245", "11500")</f>
      </c>
      <c r="B152" s="4" t="s">
        <f>=HYPERLINK("https://leilaoonline.com.br/lote/detalhe/143245", " CAMINHÃO M.BENZ L2213, CARROC. BASCULANTE, ANO 1981, (TRANSFERÊNCIA APENAS PARA SÃO PAULO),  FR119252, LOC. SERRA ")</f>
      </c>
      <c r="C152" s="4" t="inlineStr">
        <is>
          <t>Não vendido</t>
        </is>
      </c>
      <c r="D152" s="4" t="inlineStr">
        <is>
          <t>35</t>
        </is>
      </c>
      <c r="E152" s="5" t="inlineStr">
        <is>
          <t>44.000,00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=HYPERLINK("https://leilaoonline.com.br/lote/detalhe/143246", "11501")</f>
      </c>
      <c r="B153" s="4" t="s">
        <f>=HYPERLINK("https://leilaoonline.com.br/lote/detalhe/143246", " CAMINHÃO M.BENZ L2213, ANO 1981, (TRANSFERÊNCIA APENAS PARA SÃO PAULO), FR119275, LOC. SERRA ")</f>
      </c>
      <c r="C153" s="4" t="inlineStr">
        <is>
          <t>Não vendido</t>
        </is>
      </c>
      <c r="D153" s="4" t="inlineStr">
        <is>
          <t>30</t>
        </is>
      </c>
      <c r="E153" s="5" t="inlineStr">
        <is>
          <t>29.500,00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=HYPERLINK("https://leilaoonline.com.br/lote/detalhe/143242", "11502")</f>
      </c>
      <c r="B154" s="4" t="s">
        <f>=HYPERLINK("https://leilaoonline.com.br/lote/detalhe/143242", " CAMINHÃO M.BENZ L2213, CARROC. BASCULANTE, ANO 1979, (TRANSFERÊNCIA APENAS PARA SÃO PAULO), FR131217, LOC. SERRA ")</f>
      </c>
      <c r="C154" s="4" t="inlineStr">
        <is>
          <t>Não vendido</t>
        </is>
      </c>
      <c r="D154" s="4" t="inlineStr">
        <is>
          <t>37</t>
        </is>
      </c>
      <c r="E154" s="5" t="inlineStr">
        <is>
          <t>36.000,00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=HYPERLINK("https://leilaoonline.com.br/lote/detalhe/143264", "11503")</f>
      </c>
      <c r="B155" s="4" t="s">
        <f>=HYPERLINK("https://leilaoonline.com.br/lote/detalhe/143264", " CAMINHÃO M.BENZ L2213, CARROC. BASCULANTE, ANO  1979 , FR131215, LOC. SERRA ")</f>
      </c>
      <c r="C155" s="4" t="inlineStr">
        <is>
          <t>Não vendido</t>
        </is>
      </c>
      <c r="D155" s="4" t="inlineStr">
        <is>
          <t>50</t>
        </is>
      </c>
      <c r="E155" s="5" t="inlineStr">
        <is>
          <t>72.000,00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=HYPERLINK("https://leilaoonline.com.br/lote/detalhe/143257", "11504")</f>
      </c>
      <c r="B156" s="4" t="s">
        <f>=HYPERLINK("https://leilaoonline.com.br/lote/detalhe/143257", " CAMINHÃO M.BENZ L2220, CARROC. BASCULANTE, ANO 1990 ,FR131569, LOC. SERRA ")</f>
      </c>
      <c r="C156" s="4" t="inlineStr">
        <is>
          <t>Vendido</t>
        </is>
      </c>
      <c r="D156" s="4" t="inlineStr">
        <is>
          <t>28</t>
        </is>
      </c>
      <c r="E156" s="5" t="inlineStr">
        <is>
          <t>47.000,00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=HYPERLINK("https://leilaoonline.com.br/lote/detalhe/143244", "11505")</f>
      </c>
      <c r="B157" s="4" t="s">
        <f>=HYPERLINK("https://leilaoonline.com.br/lote/detalhe/143244", " CAMINHÃO M.BENZ L2220, CARROC. BASCULANTE, ANO 1990 ,FR131568, LOC. SERRA ")</f>
      </c>
      <c r="C157" s="4" t="inlineStr">
        <is>
          <t>Não vendido</t>
        </is>
      </c>
      <c r="D157" s="4" t="inlineStr">
        <is>
          <t>39</t>
        </is>
      </c>
      <c r="E157" s="5" t="inlineStr">
        <is>
          <t>50.000,00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=HYPERLINK("https://leilaoonline.com.br/lote/detalhe/143247", "11506")</f>
      </c>
      <c r="B158" s="4" t="s">
        <f>=HYPERLINK("https://leilaoonline.com.br/lote/detalhe/143247", " CAMINHÃO SCANIA R113, CARROC. REB. C. PICADA, ANO 1994, FR120734, LOC. SERRA ")</f>
      </c>
      <c r="C158" s="4" t="inlineStr">
        <is>
          <t>Vendido</t>
        </is>
      </c>
      <c r="D158" s="4" t="inlineStr">
        <is>
          <t>37</t>
        </is>
      </c>
      <c r="E158" s="5" t="inlineStr">
        <is>
          <t>65.000,00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=HYPERLINK("https://leilaoonline.com.br/lote/detalhe/143243", "11507")</f>
      </c>
      <c r="B159" s="4" t="s">
        <f>=HYPERLINK("https://leilaoonline.com.br/lote/detalhe/143243", " REBOQUE FACHINNI 7,5MTS, ANO 1994, FR121158, LOC. SERRA ")</f>
      </c>
      <c r="C159" s="4" t="inlineStr">
        <is>
          <t>Vendido</t>
        </is>
      </c>
      <c r="D159" s="4" t="inlineStr">
        <is>
          <t>4</t>
        </is>
      </c>
      <c r="E159" s="5" t="inlineStr">
        <is>
          <t>9.000,00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=HYPERLINK("https://leilaoonline.com.br/lote/detalhe/143267", "11508")</f>
      </c>
      <c r="B160" s="4" t="s">
        <f>=HYPERLINK("https://leilaoonline.com.br/lote/detalhe/143267", " PRANCHA RANDON 2 E, ANO 1978, (TRANSFERÊNCIA APENAS PARA SÃO PAULO),FR121228, LOC. BONFIM ")</f>
      </c>
      <c r="C160" s="4" t="inlineStr">
        <is>
          <t>Não vendido</t>
        </is>
      </c>
      <c r="D160" s="4" t="inlineStr">
        <is>
          <t>99</t>
        </is>
      </c>
      <c r="E160" s="5" t="inlineStr">
        <is>
          <t>128.000,00</t>
        </is>
      </c>
      <c r="F160" s="4" t="inlineStr">
        <is>
          <t>2000.00</t>
        </is>
      </c>
    </row>
    <row collapsed="false" customFormat="false" customHeight="false" hidden="false" ht="12.1" outlineLevel="0" r="161">
      <c r="A161" s="5" t="s">
        <f>=HYPERLINK("https://leilaoonline.com.br/lote/detalhe/143272", "11509")</f>
      </c>
      <c r="B161" s="4" t="s">
        <f>=HYPERLINK("https://leilaoonline.com.br/lote/detalhe/143272", " PRANCHA RANDON 2 EIXOS, ANO 1978, FR121229, (TRANSFERÊNCIA APENAS PARA SÃO PAULO),LOC. BONFIM ")</f>
      </c>
      <c r="C161" s="4" t="inlineStr">
        <is>
          <t>Não vendido</t>
        </is>
      </c>
      <c r="D161" s="4" t="inlineStr">
        <is>
          <t>88</t>
        </is>
      </c>
      <c r="E161" s="5" t="inlineStr">
        <is>
          <t>127.000,00</t>
        </is>
      </c>
      <c r="F161" s="4" t="inlineStr">
        <is>
          <t>2000.00</t>
        </is>
      </c>
    </row>
    <row collapsed="false" customFormat="false" customHeight="false" hidden="false" ht="12.1" outlineLevel="0" r="162">
      <c r="A162" s="5" t="s">
        <f>=HYPERLINK("https://leilaoonline.com.br/lote/detalhe/143254", "11510")</f>
      </c>
      <c r="B162" s="4" t="s">
        <f>=HYPERLINK("https://leilaoonline.com.br/lote/detalhe/143254", " CAMINHÃO M.BENZ L2219, CARROC. BASCULANTE, ANO 1981,(TRANSFERÊNCIA APENAS PARA SÃO PAULO), FRR119278, LOC. BONFIM ")</f>
      </c>
      <c r="C162" s="4" t="inlineStr">
        <is>
          <t>Não vendido</t>
        </is>
      </c>
      <c r="D162" s="4" t="inlineStr">
        <is>
          <t>27</t>
        </is>
      </c>
      <c r="E162" s="5" t="inlineStr">
        <is>
          <t>36.000,00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=HYPERLINK("https://leilaoonline.com.br/lote/detalhe/143248", "11511")</f>
      </c>
      <c r="B163" s="4" t="s">
        <f>=HYPERLINK("https://leilaoonline.com.br/lote/detalhe/143248", " CAMINHÃO SCANIA R113, 6X4 360, ANO 1993, FR120669, LOC. BONFIM ")</f>
      </c>
      <c r="C163" s="4" t="inlineStr">
        <is>
          <t>Não vendido</t>
        </is>
      </c>
      <c r="D163" s="4" t="inlineStr">
        <is>
          <t>27</t>
        </is>
      </c>
      <c r="E163" s="5" t="inlineStr">
        <is>
          <t>45.000,00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=HYPERLINK("https://leilaoonline.com.br/lote/detalhe/143255", "11512")</f>
      </c>
      <c r="B164" s="4" t="s">
        <f>=HYPERLINK("https://leilaoonline.com.br/lote/detalhe/143255", " CAMINHÃO M.BENZ L2219, CARROC. ABERTA C/ GUARDA DE AÇO, ANO 1976,(TRANSFERÊNCIA APENAS PARA SÃO PAULO), FR119458, LOC. BONFIM ")</f>
      </c>
      <c r="C164" s="4" t="inlineStr">
        <is>
          <t>Não vendido</t>
        </is>
      </c>
      <c r="D164" s="4" t="inlineStr">
        <is>
          <t>31</t>
        </is>
      </c>
      <c r="E164" s="5" t="inlineStr">
        <is>
          <t>40.000,00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=HYPERLINK("https://leilaoonline.com.br/lote/detalhe/143259", "11513")</f>
      </c>
      <c r="B165" s="4" t="s">
        <f>=HYPERLINK("https://leilaoonline.com.br/lote/detalhe/143259", " CAMINHÃO M.BENZ L2213, ANO 1978, (TRANSFERÊNCIA APENAS PARA SÃO PAULO), FR119315, LOC. BONFIM ")</f>
      </c>
      <c r="C165" s="4" t="inlineStr">
        <is>
          <t>Não vendido</t>
        </is>
      </c>
      <c r="D165" s="4" t="inlineStr">
        <is>
          <t>25</t>
        </is>
      </c>
      <c r="E165" s="5" t="inlineStr">
        <is>
          <t>34.000,00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=HYPERLINK("https://leilaoonline.com.br/lote/detalhe/143253", "11514")</f>
      </c>
      <c r="B166" s="4" t="s">
        <f>=HYPERLINK("https://leilaoonline.com.br/lote/detalhe/143253", " CAMINHÃO M.BENZ L1214, CARROC BAÚ C/ MOTO-GERADOR, MAQ SOLDA, BEXIGA, 2 MARMARIOS, 1 TAMBOR E 1 TANQUE, ANO 1994, FR119761, LOC. BONFIM ")</f>
      </c>
      <c r="C166" s="4" t="inlineStr">
        <is>
          <t>Não vendido</t>
        </is>
      </c>
      <c r="D166" s="4" t="inlineStr">
        <is>
          <t>78</t>
        </is>
      </c>
      <c r="E166" s="5" t="inlineStr">
        <is>
          <t>92.000,00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=HYPERLINK("https://leilaoonline.com.br/lote/detalhe/143252", "11515")</f>
      </c>
      <c r="B167" s="4" t="s">
        <f>=HYPERLINK("https://leilaoonline.com.br/lote/detalhe/143252", " CAMINHÃO M.BENZ L1214, CARROC BAÚ C/ MOTO-GERADOR E 1 COMPRESSOR AR, ANO 1994, FR119766/121819, LOC. BONFIM ")</f>
      </c>
      <c r="C167" s="4" t="inlineStr">
        <is>
          <t>Vendido</t>
        </is>
      </c>
      <c r="D167" s="4" t="inlineStr">
        <is>
          <t>90</t>
        </is>
      </c>
      <c r="E167" s="5" t="inlineStr">
        <is>
          <t>101.000,00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=HYPERLINK("https://leilaoonline.com.br/lote/detalhe/143269", "11516")</f>
      </c>
      <c r="B168" s="4" t="s">
        <f>=HYPERLINK("https://leilaoonline.com.br/lote/detalhe/143269", " CAMINHÃO VOLVO NL10- 280, CARROC. TANQUE, ANO 1990, FR120576, LOC. BONFIM ")</f>
      </c>
      <c r="C168" s="4" t="inlineStr">
        <is>
          <t>Vendido</t>
        </is>
      </c>
      <c r="D168" s="4" t="inlineStr">
        <is>
          <t>56</t>
        </is>
      </c>
      <c r="E168" s="5" t="inlineStr">
        <is>
          <t>83.000,00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=HYPERLINK("https://leilaoonline.com.br/lote/detalhe/143256", "11517")</f>
      </c>
      <c r="B169" s="4" t="s">
        <f>=HYPERLINK("https://leilaoonline.com.br/lote/detalhe/143256", " CAMINHÃO M.BENZ L2219, CARROC. TANQUE, ANO 1981, FR119270, LOC. BONFIM ")</f>
      </c>
      <c r="C169" s="4" t="inlineStr">
        <is>
          <t>Vendido</t>
        </is>
      </c>
      <c r="D169" s="4" t="inlineStr">
        <is>
          <t>36</t>
        </is>
      </c>
      <c r="E169" s="5" t="inlineStr">
        <is>
          <t>53.000,00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=HYPERLINK("https://leilaoonline.com.br/lote/detalhe/143258", "11518")</f>
      </c>
      <c r="B170" s="4" t="s">
        <f>=HYPERLINK("https://leilaoonline.com.br/lote/detalhe/143258", " CAMINHÃO VOLVO NL10- 280, CARROC. TANQUE, ANO 1990, FR120578, LOC. BONFIM ")</f>
      </c>
      <c r="C170" s="4" t="inlineStr">
        <is>
          <t>Vendido</t>
        </is>
      </c>
      <c r="D170" s="4" t="inlineStr">
        <is>
          <t>63</t>
        </is>
      </c>
      <c r="E170" s="5" t="inlineStr">
        <is>
          <t>90.000,00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=HYPERLINK("https://leilaoonline.com.br/lote/detalhe/143266", "11519")</f>
      </c>
      <c r="B171" s="4" t="s">
        <f>=HYPERLINK("https://leilaoonline.com.br/lote/detalhe/143266", " CAMINHÃO SCANIA R113, 6X4 360, ANO 1995, FR119793, LOC. BONFIM ")</f>
      </c>
      <c r="C171" s="4" t="inlineStr">
        <is>
          <t>Não vendido</t>
        </is>
      </c>
      <c r="D171" s="4" t="inlineStr">
        <is>
          <t>57</t>
        </is>
      </c>
      <c r="E171" s="5" t="inlineStr">
        <is>
          <t>87.000,00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=HYPERLINK("https://leilaoonline.com.br/lote/detalhe/143273", "11520")</f>
      </c>
      <c r="B172" s="4" t="s">
        <f>=HYPERLINK("https://leilaoonline.com.br/lote/detalhe/143273", " CAMINHÃO M.BENZ L2220, CARROC. TANQUE, ANO 1979, FR119518/121792, LOC. BONFIM ")</f>
      </c>
      <c r="C172" s="4" t="inlineStr">
        <is>
          <t>Vendido</t>
        </is>
      </c>
      <c r="D172" s="4" t="inlineStr">
        <is>
          <t>33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=HYPERLINK("https://leilaoonline.com.br/lote/detalhe/143261", "11521")</f>
      </c>
      <c r="B173" s="4" t="s">
        <f>=HYPERLINK("https://leilaoonline.com.br/lote/detalhe/143261", " CAMINHÃO SCANIA R113, 6X4-360, ANO 1995, FR119797,  LOC. BONFIM ")</f>
      </c>
      <c r="C173" s="4" t="inlineStr">
        <is>
          <t>Não vendido</t>
        </is>
      </c>
      <c r="D173" s="4" t="inlineStr">
        <is>
          <t>59</t>
        </is>
      </c>
      <c r="E173" s="5" t="inlineStr">
        <is>
          <t>78.000,00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=HYPERLINK("https://leilaoonline.com.br/lote/detalhe/142960", "16370")</f>
      </c>
      <c r="B174" s="4" t="s">
        <f>=HYPERLINK("https://leilaoonline.com.br/lote/detalhe/142960", " TRANSBORDO , ANO 2014, FR91277, LOC. DESTIVALE 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=HYPERLINK("https://leilaoonline.com.br/lote/detalhe/143035", "16400")</f>
      </c>
      <c r="B175" s="4" t="s">
        <f>=HYPERLINK("https://leilaoonline.com.br/lote/detalhe/143035", " TRANSBORDO ATA 12000 12T, ANO 2012. - FR47067. - LOC. UNIVALEM/SP")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17.000,00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=HYPERLINK("https://leilaoonline.com.br/lote/detalhe/142938", "16480")</f>
      </c>
      <c r="B176" s="4" t="s">
        <f>=HYPERLINK("https://leilaoonline.com.br/lote/detalhe/142938", " TRANSBORDO SANTAL  12 T, ANO 2014, FR91294, LOC. DESTIVALE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=HYPERLINK("https://leilaoonline.com.br/lote/detalhe/142941", "16481")</f>
      </c>
      <c r="B177" s="4" t="s">
        <f>=HYPERLINK("https://leilaoonline.com.br/lote/detalhe/142941", "CARRETA ESP. CALC. SOLLUS,  ANO 2006, FR91809, LOC. DESTIVALE  ")</f>
      </c>
      <c r="C177" s="4" t="inlineStr">
        <is>
          <t>Não vendido</t>
        </is>
      </c>
      <c r="D177" s="4" t="inlineStr">
        <is>
          <t>15</t>
        </is>
      </c>
      <c r="E177" s="5" t="inlineStr">
        <is>
          <t>10.500,00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=HYPERLINK("https://leilaoonline.com.br/lote/detalhe/143039", "16484")</f>
      </c>
      <c r="B178" s="4" t="s">
        <f>=HYPERLINK("https://leilaoonline.com.br/lote/detalhe/143039", " PLANTADORA DMB, ANO 2010. - FR88897. - LOC. GASA/SP")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=HYPERLINK("https://leilaoonline.com.br/lote/detalhe/143015", "16487")</f>
      </c>
      <c r="B179" s="4" t="s">
        <f>=HYPERLINK("https://leilaoonline.com.br/lote/detalhe/143015", " COLHEDORA JOHN DEERE, ANO 2009. - FR50135. - LOC. GASA/SP")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=HYPERLINK("https://leilaoonline.com.br/lote/detalhe/142981", "16489")</f>
      </c>
      <c r="B180" s="4" t="s">
        <f>=HYPERLINK("https://leilaoonline.com.br/lote/detalhe/142981", " CAMINHÃO VW. 26220, ANO 2008. - FR88206. - LOC. GASA/SP")</f>
      </c>
      <c r="C180" s="4" t="inlineStr">
        <is>
          <t>Vendido</t>
        </is>
      </c>
      <c r="D180" s="4" t="inlineStr">
        <is>
          <t>61</t>
        </is>
      </c>
      <c r="E180" s="5" t="inlineStr">
        <is>
          <t>99.000,00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=HYPERLINK("https://leilaoonline.com.br/lote/detalhe/143028", "16490")</f>
      </c>
      <c r="B181" s="4" t="s">
        <f>=HYPERLINK("https://leilaoonline.com.br/lote/detalhe/143028", " TRATOR CASE MX 235, ANO 2014. - FR90998. - LOC. GASA/SP")</f>
      </c>
      <c r="C181" s="4" t="inlineStr">
        <is>
          <t>Não vendido</t>
        </is>
      </c>
      <c r="D181" s="4" t="inlineStr">
        <is>
          <t>28</t>
        </is>
      </c>
      <c r="E181" s="5" t="inlineStr">
        <is>
          <t>103.000,00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=HYPERLINK("https://leilaoonline.com.br/lote/detalhe/142990", "16491")</f>
      </c>
      <c r="B182" s="4" t="s">
        <f>=HYPERLINK("https://leilaoonline.com.br/lote/detalhe/142990", " S10 CABINE DUPLA , ANO 2013. - FR71402. - LOC. GASA/SP")</f>
      </c>
      <c r="C182" s="4" t="inlineStr">
        <is>
          <t>Vendido</t>
        </is>
      </c>
      <c r="D182" s="4" t="inlineStr">
        <is>
          <t>19</t>
        </is>
      </c>
      <c r="E182" s="5" t="inlineStr">
        <is>
          <t>38.000,00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=HYPERLINK("https://leilaoonline.com.br/lote/detalhe/143047", "16493")</f>
      </c>
      <c r="B183" s="4" t="s">
        <f>=HYPERLINK("https://leilaoonline.com.br/lote/detalhe/143047", " TRANSBORDO ATA 12000 12T, ANO 2012. - FR93870. - LOC. GASA/SP")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=HYPERLINK("https://leilaoonline.com.br/lote/detalhe/143019", "16494")</f>
      </c>
      <c r="B184" s="4" t="s">
        <f>=HYPERLINK("https://leilaoonline.com.br/lote/detalhe/143019", " 2 TRANSBORDOS (SERMAG 8 T E ATA 12000 12T), ANOS: 2000/2011. - FR123684/FR93830. - LOC. GASA/SP")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=HYPERLINK("https://leilaoonline.com.br/lote/detalhe/142996", "16495")</f>
      </c>
      <c r="B185" s="4" t="s">
        <f>=HYPERLINK("https://leilaoonline.com.br/lote/detalhe/142996", " CAMINHÃO VW 31.330, ANO 2014. - FR88656. LOC. GASA/SP")</f>
      </c>
      <c r="C185" s="4" t="inlineStr">
        <is>
          <t>Vendido</t>
        </is>
      </c>
      <c r="D185" s="4" t="inlineStr">
        <is>
          <t>97</t>
        </is>
      </c>
      <c r="E185" s="5" t="inlineStr">
        <is>
          <t>131.000,00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=HYPERLINK("https://leilaoonline.com.br/lote/detalhe/142983", "16496")</f>
      </c>
      <c r="B186" s="4" t="s">
        <f>=HYPERLINK("https://leilaoonline.com.br/lote/detalhe/142983", " CAMINHAO M.B AXOR 3344, ANO 2014. - FR131238. - LOC. GASA/SP")</f>
      </c>
      <c r="C186" s="4" t="inlineStr">
        <is>
          <t>Não vendido</t>
        </is>
      </c>
      <c r="D186" s="4" t="inlineStr">
        <is>
          <t>80</t>
        </is>
      </c>
      <c r="E186" s="5" t="inlineStr">
        <is>
          <t>114.000,00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=HYPERLINK("https://leilaoonline.com.br/lote/detalhe/142980", "16497")</f>
      </c>
      <c r="B187" s="4" t="s">
        <f>=HYPERLINK("https://leilaoonline.com.br/lote/detalhe/142980", " TRATOR N. HOLLAND T8295. - FR112500. - LOC. GASA/SP")</f>
      </c>
      <c r="C187" s="4" t="inlineStr">
        <is>
          <t>Vendido</t>
        </is>
      </c>
      <c r="D187" s="4" t="inlineStr">
        <is>
          <t>118</t>
        </is>
      </c>
      <c r="E187" s="5" t="inlineStr">
        <is>
          <t>205.000,00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=HYPERLINK("https://leilaoonline.com.br/lote/detalhe/142989", "16498")</f>
      </c>
      <c r="B188" s="4" t="s">
        <f>=HYPERLINK("https://leilaoonline.com.br/lote/detalhe/142989", " TRATOR VALTRA BT210, ANO 2016. - FR188949. - LOC. GASA/SP")</f>
      </c>
      <c r="C188" s="4" t="inlineStr">
        <is>
          <t>Vendido</t>
        </is>
      </c>
      <c r="D188" s="4" t="inlineStr">
        <is>
          <t>125</t>
        </is>
      </c>
      <c r="E188" s="5" t="inlineStr">
        <is>
          <t>192.000,00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=HYPERLINK("https://leilaoonline.com.br/lote/detalhe/143031", "16499")</f>
      </c>
      <c r="B189" s="4" t="s">
        <f>=HYPERLINK("https://leilaoonline.com.br/lote/detalhe/143031", " TRATOR VALTRA BT210, ANO 2016. - FR188946. - LOC. GASA/SP")</f>
      </c>
      <c r="C189" s="4" t="inlineStr">
        <is>
          <t>Vendido</t>
        </is>
      </c>
      <c r="D189" s="4" t="inlineStr">
        <is>
          <t>72</t>
        </is>
      </c>
      <c r="E189" s="5" t="inlineStr">
        <is>
          <t>125.000,00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=HYPERLINK("https://leilaoonline.com.br/lote/detalhe/142972", "16501")</f>
      </c>
      <c r="B190" s="4" t="s">
        <f>=HYPERLINK("https://leilaoonline.com.br/lote/detalhe/142972", " TRATOR VALTRA BT210, ANO 2016. - FR188953. - LOC. GASA/SP")</f>
      </c>
      <c r="C190" s="4" t="inlineStr">
        <is>
          <t>Vendido</t>
        </is>
      </c>
      <c r="D190" s="4" t="inlineStr">
        <is>
          <t>126</t>
        </is>
      </c>
      <c r="E190" s="5" t="inlineStr">
        <is>
          <t>161.000,00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=HYPERLINK("https://leilaoonline.com.br/lote/detalhe/142974", "16502")</f>
      </c>
      <c r="B191" s="4" t="s">
        <f>=HYPERLINK("https://leilaoonline.com.br/lote/detalhe/142974", " CAMINHÃO M.B AXOR 3344, ANO 2014. - FR362089. - LOC. GASA/SP")</f>
      </c>
      <c r="C191" s="4" t="inlineStr">
        <is>
          <t>Vendido</t>
        </is>
      </c>
      <c r="D191" s="4" t="inlineStr">
        <is>
          <t>27</t>
        </is>
      </c>
      <c r="E191" s="5" t="inlineStr">
        <is>
          <t>167.000,00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=HYPERLINK("https://leilaoonline.com.br/lote/detalhe/143044", "16503")</f>
      </c>
      <c r="B192" s="4" t="s">
        <f>=HYPERLINK("https://leilaoonline.com.br/lote/detalhe/143044", " CAMINHÃO V.W 31.330, ANO 2012. - FR88163. - LOC. GASA/SP")</f>
      </c>
      <c r="C192" s="4" t="inlineStr">
        <is>
          <t>Vendido</t>
        </is>
      </c>
      <c r="D192" s="4" t="inlineStr">
        <is>
          <t>74</t>
        </is>
      </c>
      <c r="E192" s="5" t="inlineStr">
        <is>
          <t>111.000,00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=HYPERLINK("https://leilaoonline.com.br/lote/detalhe/143034", "16504")</f>
      </c>
      <c r="B193" s="4" t="s">
        <f>=HYPERLINK("https://leilaoonline.com.br/lote/detalhe/143034", " TRATOR CASE 235, ANO 2014. - FR90958. - LOC. GASA/SP")</f>
      </c>
      <c r="C193" s="4" t="inlineStr">
        <is>
          <t>Não vendido</t>
        </is>
      </c>
      <c r="D193" s="4" t="inlineStr">
        <is>
          <t>52</t>
        </is>
      </c>
      <c r="E193" s="5" t="inlineStr">
        <is>
          <t>127.000,00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=HYPERLINK("https://leilaoonline.com.br/lote/detalhe/143022", "16505")</f>
      </c>
      <c r="B194" s="4" t="s">
        <f>=HYPERLINK("https://leilaoonline.com.br/lote/detalhe/143022", " MOTO BOMBA OM 447, ANO 2009. - FR88704. - LOC. GASA/SP")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4.000,00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=HYPERLINK("https://leilaoonline.com.br/lote/detalhe/142954", "16506")</f>
      </c>
      <c r="B195" s="4" t="s">
        <f>=HYPERLINK("https://leilaoonline.com.br/lote/detalhe/142954", " TRATOR M. FERGUSON 4291 4X4 4RM, ANO 2010, FR112378, LOC. MUNDIAL ")</f>
      </c>
      <c r="C195" s="4" t="inlineStr">
        <is>
          <t>Vendido</t>
        </is>
      </c>
      <c r="D195" s="4" t="inlineStr">
        <is>
          <t>137</t>
        </is>
      </c>
      <c r="E195" s="5" t="inlineStr">
        <is>
          <t>171.000,00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=HYPERLINK("https://leilaoonline.com.br/lote/detalhe/142946", "16507")</f>
      </c>
      <c r="B196" s="4" t="s">
        <f>=HYPERLINK("https://leilaoonline.com.br/lote/detalhe/142946", " TRATOR M. FERGUSON 4291 4X4 4RM,  ANO 2010, FR112379, LOC. MUNDIAL ")</f>
      </c>
      <c r="C196" s="4" t="inlineStr">
        <is>
          <t>Não vendido</t>
        </is>
      </c>
      <c r="D196" s="4" t="inlineStr">
        <is>
          <t>107</t>
        </is>
      </c>
      <c r="E196" s="5" t="inlineStr">
        <is>
          <t>157.000,00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=HYPERLINK("https://leilaoonline.com.br/lote/detalhe/142952", "16508")</f>
      </c>
      <c r="B197" s="4" t="s">
        <f>=HYPERLINK("https://leilaoonline.com.br/lote/detalhe/142952", " REBOQUE RANDON 8,20 M, ANO 2012, FR112533, LOC. MUNDIAL ")</f>
      </c>
      <c r="C197" s="4" t="inlineStr">
        <is>
          <t>Não vendido</t>
        </is>
      </c>
      <c r="D197" s="4" t="inlineStr">
        <is>
          <t>20</t>
        </is>
      </c>
      <c r="E197" s="5" t="inlineStr">
        <is>
          <t>19.500,00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=HYPERLINK("https://leilaoonline.com.br/lote/detalhe/142919", "16509")</f>
      </c>
      <c r="B198" s="4" t="s">
        <f>=HYPERLINK("https://leilaoonline.com.br/lote/detalhe/142919", " TRATOR CASE MX 240, ANO 2010, FR112403, LOC. MUNDIAL 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75.000,00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=HYPERLINK("https://leilaoonline.com.br/lote/detalhe/142962", "16510")</f>
      </c>
      <c r="B199" s="4" t="s">
        <f>=HYPERLINK("https://leilaoonline.com.br/lote/detalhe/142962", " 7 PEÇAS DA INDUSTRIA, S/FR,  LOC. MUNDIAL ")</f>
      </c>
      <c r="C199" s="4" t="inlineStr">
        <is>
          <t>Vendido</t>
        </is>
      </c>
      <c r="D199" s="4" t="inlineStr">
        <is>
          <t>34</t>
        </is>
      </c>
      <c r="E199" s="5" t="inlineStr">
        <is>
          <t>12.000,00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=HYPERLINK("https://leilaoonline.com.br/lote/detalhe/142930", "16511")</f>
      </c>
      <c r="B200" s="4" t="s">
        <f>=HYPERLINK("https://leilaoonline.com.br/lote/detalhe/142930", " 5 UNIDADES DE ESTRUTURA DE AÇO, PAT 223847, LOC. MUNDIAL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2.250,00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=HYPERLINK("https://leilaoonline.com.br/lote/detalhe/142924", "16512")</f>
      </c>
      <c r="B201" s="4" t="s">
        <f>=HYPERLINK("https://leilaoonline.com.br/lote/detalhe/142924", " 27 BARRAS DE CANOS DE FERRO, 1 BLINDEX, 1 PORTA, 1 JANELA, 1 CAIXA D'ÁGUA E CANO PVC, S/FR, LOC. MUNDIAL ")</f>
      </c>
      <c r="C201" s="4" t="inlineStr">
        <is>
          <t>Não vendido</t>
        </is>
      </c>
      <c r="D201" s="4" t="inlineStr">
        <is>
          <t>19</t>
        </is>
      </c>
      <c r="E201" s="5" t="inlineStr">
        <is>
          <t>9.000,00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=HYPERLINK("https://leilaoonline.com.br/lote/detalhe/142945", "16513")</f>
      </c>
      <c r="B202" s="4" t="s">
        <f>=HYPERLINK("https://leilaoonline.com.br/lote/detalhe/142945", " 1 GERADOR, 1 CAIXA TÉRMICA, 1 MÁQUINA KARCHER, 1 MÁQUINA DE SOLDA E 1 BEBEDOURO,  S/FR, LOC. MUNDIAL ")</f>
      </c>
      <c r="C202" s="4" t="inlineStr">
        <is>
          <t>Vendido</t>
        </is>
      </c>
      <c r="D202" s="4" t="inlineStr">
        <is>
          <t>11</t>
        </is>
      </c>
      <c r="E202" s="5" t="inlineStr">
        <is>
          <t>4.500,00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=HYPERLINK("https://leilaoonline.com.br/lote/detalhe/142944", "16514")</f>
      </c>
      <c r="B203" s="4" t="s">
        <f>=HYPERLINK("https://leilaoonline.com.br/lote/detalhe/142944", " 1 MOTOR E 1 CÂMBIO VOLVO,  S/FR, LOC. MUNDIAL ")</f>
      </c>
      <c r="C203" s="4" t="inlineStr">
        <is>
          <t>Vendido</t>
        </is>
      </c>
      <c r="D203" s="4" t="inlineStr">
        <is>
          <t>77</t>
        </is>
      </c>
      <c r="E203" s="5" t="inlineStr">
        <is>
          <t>27.500,00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=HYPERLINK("https://leilaoonline.com.br/lote/detalhe/142953", "16515")</f>
      </c>
      <c r="B204" s="4" t="s">
        <f>=HYPERLINK("https://leilaoonline.com.br/lote/detalhe/142953", " TRATOR VALTRA BH 185i, ANO 2011, FR19820, LOC. BENALCOOL")</f>
      </c>
      <c r="C204" s="4" t="inlineStr">
        <is>
          <t>Vendido</t>
        </is>
      </c>
      <c r="D204" s="4" t="inlineStr">
        <is>
          <t>121</t>
        </is>
      </c>
      <c r="E204" s="5" t="inlineStr">
        <is>
          <t>175.000,00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=HYPERLINK("https://leilaoonline.com.br/lote/detalhe/142949", "16516")</f>
      </c>
      <c r="B205" s="4" t="s">
        <f>=HYPERLINK("https://leilaoonline.com.br/lote/detalhe/142949", " TRATOR CASE 260, ANO 2014, FR163505, LOC. BENALCOOL")</f>
      </c>
      <c r="C205" s="4" t="inlineStr">
        <is>
          <t>Não vendido</t>
        </is>
      </c>
      <c r="D205" s="4" t="inlineStr">
        <is>
          <t>24</t>
        </is>
      </c>
      <c r="E205" s="5" t="inlineStr">
        <is>
          <t>110.000,00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=HYPERLINK("https://leilaoonline.com.br/lote/detalhe/142920", "16517")</f>
      </c>
      <c r="B206" s="4" t="s">
        <f>=HYPERLINK("https://leilaoonline.com.br/lote/detalhe/142920", " TRATOR VALTRA BH 210, ANO 2013, FR116524, LOC. BENALCOOL")</f>
      </c>
      <c r="C206" s="4" t="inlineStr">
        <is>
          <t>Não vendido</t>
        </is>
      </c>
      <c r="D206" s="4" t="inlineStr">
        <is>
          <t>73</t>
        </is>
      </c>
      <c r="E206" s="5" t="inlineStr">
        <is>
          <t>125.000,00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=HYPERLINK("https://leilaoonline.com.br/lote/detalhe/142947", "16518")</f>
      </c>
      <c r="B207" s="4" t="s">
        <f>=HYPERLINK("https://leilaoonline.com.br/lote/detalhe/142947", " COLHEDORA J DEERE, ANO 2013, FR62226, LOC. BENALCOOL")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36.000,00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=HYPERLINK("https://leilaoonline.com.br/lote/detalhe/142969", "16520")</f>
      </c>
      <c r="B208" s="4" t="s">
        <f>=HYPERLINK("https://leilaoonline.com.br/lote/detalhe/142969", " TRANSBORDO ATA 12000 12T, ANO 2012. - FR47074. - LOC. UNIVALEM/SP")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=HYPERLINK("https://leilaoonline.com.br/lote/detalhe/143041", "16521")</f>
      </c>
      <c r="B209" s="4" t="s">
        <f>=HYPERLINK("https://leilaoonline.com.br/lote/detalhe/143041", " TRANSBORDO ATA 12000 12T, ANO 2012. - FR47062. - LOC. UNIVALEM/SP")</f>
      </c>
      <c r="C209" s="4" t="inlineStr">
        <is>
          <t>Vendido</t>
        </is>
      </c>
      <c r="D209" s="4" t="inlineStr">
        <is>
          <t>3</t>
        </is>
      </c>
      <c r="E209" s="5" t="inlineStr">
        <is>
          <t>17.000,00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=HYPERLINK("https://leilaoonline.com.br/lote/detalhe/143003", "16522")</f>
      </c>
      <c r="B210" s="4" t="s">
        <f>=HYPERLINK("https://leilaoonline.com.br/lote/detalhe/143003", " TRANSBORDO ATA 12000 12T, ANO 2012. - FR47065. - LOC. UNIVALEM/SP")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=HYPERLINK("https://leilaoonline.com.br/lote/detalhe/143006", "16523")</f>
      </c>
      <c r="B211" s="4" t="s">
        <f>=HYPERLINK("https://leilaoonline.com.br/lote/detalhe/143006", " TRATOR J DEERE 7230J, ANO 2017. - FR84554. - LOC. UNIVALEM/SP")</f>
      </c>
      <c r="C211" s="4" t="inlineStr">
        <is>
          <t>Não vendido</t>
        </is>
      </c>
      <c r="D211" s="4" t="inlineStr">
        <is>
          <t>12</t>
        </is>
      </c>
      <c r="E211" s="5" t="inlineStr">
        <is>
          <t>21.000,00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=HYPERLINK("https://leilaoonline.com.br/lote/detalhe/143016", "16524")</f>
      </c>
      <c r="B212" s="4" t="s">
        <f>=HYPERLINK("https://leilaoonline.com.br/lote/detalhe/143016", " TRATOR J DEERE 7190J, ANO 2013. - FR31041. - LOC. UNIVALEM/SP")</f>
      </c>
      <c r="C212" s="4" t="inlineStr">
        <is>
          <t>Não vendido</t>
        </is>
      </c>
      <c r="D212" s="4" t="inlineStr">
        <is>
          <t>11</t>
        </is>
      </c>
      <c r="E212" s="5" t="inlineStr">
        <is>
          <t>35.000,00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=HYPERLINK("https://leilaoonline.com.br/lote/detalhe/142978", "16525")</f>
      </c>
      <c r="B213" s="4" t="s">
        <f>=HYPERLINK("https://leilaoonline.com.br/lote/detalhe/142978", " TRATOR VALTRA BH210, ANO 2014. - FR81539. - LOC. UNIVALEM/SP")</f>
      </c>
      <c r="C213" s="4" t="inlineStr">
        <is>
          <t>Não vendido</t>
        </is>
      </c>
      <c r="D213" s="4" t="inlineStr">
        <is>
          <t>64</t>
        </is>
      </c>
      <c r="E213" s="5" t="inlineStr">
        <is>
          <t>160.000,00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=HYPERLINK("https://leilaoonline.com.br/lote/detalhe/142984", "16527")</f>
      </c>
      <c r="B214" s="4" t="s">
        <f>=HYPERLINK("https://leilaoonline.com.br/lote/detalhe/142984", " TRANSBORDO SANTAL, ANO 2009. - FR135620. - LOC. UNIVALEM/SP")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=HYPERLINK("https://leilaoonline.com.br/lote/detalhe/143027", "16528")</f>
      </c>
      <c r="B215" s="4" t="s">
        <f>=HYPERLINK("https://leilaoonline.com.br/lote/detalhe/143027", " TRANSBORDO ATA 12000 12T, ANO 2010. - FR84785. - LOC. UNIVALEM/SP")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=HYPERLINK("https://leilaoonline.com.br/lote/detalhe/143036", "16529")</f>
      </c>
      <c r="B216" s="4" t="s">
        <f>=HYPERLINK("https://leilaoonline.com.br/lote/detalhe/143036", " TRANSBORDO ATA 12000 12T, ANO 2012. - FR84606. - LOC. UNIVALEM/SP")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15.000,00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=HYPERLINK("https://leilaoonline.com.br/lote/detalhe/143052", "16530")</f>
      </c>
      <c r="B217" s="4" t="s">
        <f>=HYPERLINK("https://leilaoonline.com.br/lote/detalhe/143052", " AREA DE VIVENCIA. - LOC. UNIVALEM/SP")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=HYPERLINK("https://leilaoonline.com.br/lote/detalhe/143032", "16531")</f>
      </c>
      <c r="B218" s="4" t="s">
        <f>=HYPERLINK("https://leilaoonline.com.br/lote/detalhe/143032", " CAIXA D'AGUA AÇO. - LOC. UNIVALEM/SP")</f>
      </c>
      <c r="C218" s="4" t="inlineStr">
        <is>
          <t>Vendido</t>
        </is>
      </c>
      <c r="D218" s="4" t="inlineStr">
        <is>
          <t>21</t>
        </is>
      </c>
      <c r="E218" s="5" t="inlineStr">
        <is>
          <t>7.000,00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=HYPERLINK("https://leilaoonline.com.br/lote/detalhe/143053", "16532")</f>
      </c>
      <c r="B219" s="4" t="s">
        <f>=HYPERLINK("https://leilaoonline.com.br/lote/detalhe/143053", " 20 POLOS TELA AÇO - 10 ROLO ARAME 3 PLACAS DE CHAPA. - LOC. UNIVALEM/SP")</f>
      </c>
      <c r="C219" s="4" t="inlineStr">
        <is>
          <t>Não vendido</t>
        </is>
      </c>
      <c r="D219" s="4" t="inlineStr">
        <is>
          <t>23</t>
        </is>
      </c>
      <c r="E219" s="5" t="inlineStr">
        <is>
          <t>4.300,00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=HYPERLINK("https://leilaoonline.com.br/lote/detalhe/143020", "16533")</f>
      </c>
      <c r="B220" s="4" t="s">
        <f>=HYPERLINK("https://leilaoonline.com.br/lote/detalhe/143020", " SUCATA. - LOC. UNIVALEM/SP")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2.250,00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=HYPERLINK("https://leilaoonline.com.br/lote/detalhe/142998", "16534")</f>
      </c>
      <c r="B221" s="4" t="s">
        <f>=HYPERLINK("https://leilaoonline.com.br/lote/detalhe/142998", " REBOQUE FNV 7,60 M, ANO 1993. - FR91127. - LOC. UNIVALEM/SP")</f>
      </c>
      <c r="C221" s="4" t="inlineStr">
        <is>
          <t>Vendido</t>
        </is>
      </c>
      <c r="D221" s="4" t="inlineStr">
        <is>
          <t>10</t>
        </is>
      </c>
      <c r="E221" s="5" t="inlineStr">
        <is>
          <t>14.500,00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=HYPERLINK("https://leilaoonline.com.br/lote/detalhe/143048", "16535")</f>
      </c>
      <c r="B222" s="4" t="s">
        <f>=HYPERLINK("https://leilaoonline.com.br/lote/detalhe/143048", " ONIBUS MERCEDES-BENZ, ANO 1995. - FR81356. - LOC. UNIVALEM/SP")</f>
      </c>
      <c r="C222" s="4" t="inlineStr">
        <is>
          <t>Vendido</t>
        </is>
      </c>
      <c r="D222" s="4" t="inlineStr">
        <is>
          <t>16</t>
        </is>
      </c>
      <c r="E222" s="5" t="inlineStr">
        <is>
          <t>17.500,00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=HYPERLINK("https://leilaoonline.com.br/lote/detalhe/143045", "16536")</f>
      </c>
      <c r="B223" s="4" t="s">
        <f>=HYPERLINK("https://leilaoonline.com.br/lote/detalhe/143045", " CAMINHÃO MERCEDES BENZ AXOR 3344, ANO 2014. - FR119956. - LOC. UNIVALEM/SP")</f>
      </c>
      <c r="C223" s="4" t="inlineStr">
        <is>
          <t>Não vendido</t>
        </is>
      </c>
      <c r="D223" s="4" t="inlineStr">
        <is>
          <t>60</t>
        </is>
      </c>
      <c r="E223" s="5" t="inlineStr">
        <is>
          <t>94.000,00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=HYPERLINK("https://leilaoonline.com.br/lote/detalhe/142982", "16537")</f>
      </c>
      <c r="B224" s="4" t="s">
        <f>=HYPERLINK("https://leilaoonline.com.br/lote/detalhe/142982", " TRANSBORDO ATA 12000 12T, ANO 2010. - FR84788. - LOC. UNIVALEM/SP")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18.000,00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=HYPERLINK("https://leilaoonline.com.br/lote/detalhe/142985", "16538")</f>
      </c>
      <c r="B225" s="4" t="s">
        <f>=HYPERLINK("https://leilaoonline.com.br/lote/detalhe/142985", " ONIBUS MERCEDES-BENZ, ANO 1995. - FR81357. - LOC. UNIVALEM/SP")</f>
      </c>
      <c r="C225" s="4" t="inlineStr">
        <is>
          <t>Vendido</t>
        </is>
      </c>
      <c r="D225" s="4" t="inlineStr">
        <is>
          <t>28</t>
        </is>
      </c>
      <c r="E225" s="5" t="inlineStr">
        <is>
          <t>23.500,00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=HYPERLINK("https://leilaoonline.com.br/lote/detalhe/142973", "16539")</f>
      </c>
      <c r="B226" s="4" t="s">
        <f>=HYPERLINK("https://leilaoonline.com.br/lote/detalhe/142973", " TRANSBORDO ATA 12000 12T, ANO 2010. - FR84978. - LOC. UNIVALEM/SP")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15.000,00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=HYPERLINK("https://leilaoonline.com.br/lote/detalhe/142987", "16540")</f>
      </c>
      <c r="B227" s="4" t="s">
        <f>=HYPERLINK("https://leilaoonline.com.br/lote/detalhe/142987", " ONIBUS MERCEDES-BENZ, ANO 1995. - FR81352. - LOC. UNIVALEM/SP")</f>
      </c>
      <c r="C227" s="4" t="inlineStr">
        <is>
          <t>Vendido</t>
        </is>
      </c>
      <c r="D227" s="4" t="inlineStr">
        <is>
          <t>26</t>
        </is>
      </c>
      <c r="E227" s="5" t="inlineStr">
        <is>
          <t>22.500,00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=HYPERLINK("https://leilaoonline.com.br/lote/detalhe/143046", "16541")</f>
      </c>
      <c r="B228" s="4" t="s">
        <f>=HYPERLINK("https://leilaoonline.com.br/lote/detalhe/143046", " TRATOR VALTRA BH210, ANO 2014. - FR81535. - LOC. UNIVALEM/SP")</f>
      </c>
      <c r="C228" s="4" t="inlineStr">
        <is>
          <t>Vendido</t>
        </is>
      </c>
      <c r="D228" s="4" t="inlineStr">
        <is>
          <t>152</t>
        </is>
      </c>
      <c r="E228" s="5" t="inlineStr">
        <is>
          <t>233.000,00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=HYPERLINK("https://leilaoonline.com.br/lote/detalhe/142992", "16544")</f>
      </c>
      <c r="B229" s="4" t="s">
        <f>=HYPERLINK("https://leilaoonline.com.br/lote/detalhe/142992", " ONIBUS MERCEDES-BENZ, ANO 1992. - FR81354. - LOC. UNIVALEM/SP")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=HYPERLINK("https://leilaoonline.com.br/lote/detalhe/143043", "16560")</f>
      </c>
      <c r="B230" s="4" t="s">
        <f>=HYPERLINK("https://leilaoonline.com.br/lote/detalhe/143043", " 4 MESAS, 10 CADEIRAS, 3 ARMARIOS P/ ESCRITORIO, 3 VASOS, 6CX PLASTICAS,  50 BANDEJAS DE ALUMINIO, 3 TELAS. - LOC. UNIVALEM/SP")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=HYPERLINK("https://leilaoonline.com.br/lote/detalhe/143021", "16561")</f>
      </c>
      <c r="B231" s="4" t="s">
        <f>=HYPERLINK("https://leilaoonline.com.br/lote/detalhe/143021", " INFORMATICA, CPUS, MONITORES, NOTEBOOK. - LOC. UNIVALEM/SP")</f>
      </c>
      <c r="C231" s="4" t="inlineStr">
        <is>
          <t>Não vendido</t>
        </is>
      </c>
      <c r="D231" s="4" t="inlineStr">
        <is>
          <t>6</t>
        </is>
      </c>
      <c r="E231" s="5" t="inlineStr">
        <is>
          <t>3.300,00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=HYPERLINK("https://leilaoonline.com.br/lote/detalhe/142986", "16562")</f>
      </c>
      <c r="B232" s="4" t="s">
        <f>=HYPERLINK("https://leilaoonline.com.br/lote/detalhe/142986", " 25 BANCOS DE MADEIRA E UMA TV. - LOC. UNIVALEM/SP")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600,00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=HYPERLINK("https://leilaoonline.com.br/lote/detalhe/143012", "16563")</f>
      </c>
      <c r="B233" s="4" t="s">
        <f>=HYPERLINK("https://leilaoonline.com.br/lote/detalhe/143012", " 1 TV SAMSUNG C/ SUPORTE, 1 MICROONDAS BRASTEMP. - LOC. UNIVALEM/SP")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=HYPERLINK("https://leilaoonline.com.br/lote/detalhe/142942", "16564")</f>
      </c>
      <c r="B234" s="4" t="s">
        <f>=HYPERLINK("https://leilaoonline.com.br/lote/detalhe/142942", " PLANTADORA DMB, ANO 2010, FR84707, LOC. BENALCOOL")</f>
      </c>
      <c r="C234" s="4" t="inlineStr">
        <is>
          <t>Não vendido</t>
        </is>
      </c>
      <c r="D234" s="4" t="inlineStr">
        <is>
          <t>4</t>
        </is>
      </c>
      <c r="E234" s="5" t="inlineStr">
        <is>
          <t>13.000,00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=HYPERLINK("https://leilaoonline.com.br/lote/detalhe/142923", "16565")</f>
      </c>
      <c r="B235" s="4" t="s">
        <f>=HYPERLINK("https://leilaoonline.com.br/lote/detalhe/142923", " TRANSBORDO ATA, ANO 2010, FR84983, LOC. BENALCOOL")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=HYPERLINK("https://leilaoonline.com.br/lote/detalhe/142933", "16566")</f>
      </c>
      <c r="B236" s="4" t="s">
        <f>=HYPERLINK("https://leilaoonline.com.br/lote/detalhe/142933", " PLANTADORA DMB, ANO 2012, FR48210, LOC. BENALCOOL")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15.000,00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=HYPERLINK("https://leilaoonline.com.br/lote/detalhe/142916", "16567")</f>
      </c>
      <c r="B237" s="4" t="s">
        <f>=HYPERLINK("https://leilaoonline.com.br/lote/detalhe/142916", " COLHEDORA J. DEERE, ANO 2008, FR6221, LOC. BENALCOOL")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=HYPERLINK("https://leilaoonline.com.br/lote/detalhe/142943", "16568")</f>
      </c>
      <c r="B238" s="4" t="s">
        <f>=HYPERLINK("https://leilaoonline.com.br/lote/detalhe/142943", " COLHEDORA J. DEERE, ANO 2012, FR101486, LOC. BENALCOOL")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25.000,00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=HYPERLINK("https://leilaoonline.com.br/lote/detalhe/142948", "16569")</f>
      </c>
      <c r="B239" s="4" t="s">
        <f>=HYPERLINK("https://leilaoonline.com.br/lote/detalhe/142948", " TRATOR VALTRA BH 205, ANO 2011, FR3606667, LOC. BENALCOOL")</f>
      </c>
      <c r="C239" s="4" t="inlineStr">
        <is>
          <t>Não vendido</t>
        </is>
      </c>
      <c r="D239" s="4" t="inlineStr">
        <is>
          <t>35</t>
        </is>
      </c>
      <c r="E239" s="5" t="inlineStr">
        <is>
          <t>130.000,00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=HYPERLINK("https://leilaoonline.com.br/lote/detalhe/142957", "16570")</f>
      </c>
      <c r="B240" s="4" t="s">
        <f>=HYPERLINK("https://leilaoonline.com.br/lote/detalhe/142957", " TRATOR VALTRA BT 190, ANO 2014, FR81756, LOC. BENALCOOL")</f>
      </c>
      <c r="C240" s="4" t="inlineStr">
        <is>
          <t>Vendido</t>
        </is>
      </c>
      <c r="D240" s="4" t="inlineStr">
        <is>
          <t>168</t>
        </is>
      </c>
      <c r="E240" s="5" t="inlineStr">
        <is>
          <t>202.000,00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=HYPERLINK("https://leilaoonline.com.br/lote/detalhe/142950", "16573")</f>
      </c>
      <c r="B241" s="4" t="s">
        <f>=HYPERLINK("https://leilaoonline.com.br/lote/detalhe/142950", " PLANTADORA DMB, ANO 2012, FR84711, LOC. BENALCOOL")</f>
      </c>
      <c r="C241" s="4" t="inlineStr">
        <is>
          <t>Não vendido</t>
        </is>
      </c>
      <c r="D241" s="4" t="inlineStr">
        <is>
          <t>4</t>
        </is>
      </c>
      <c r="E241" s="5" t="inlineStr">
        <is>
          <t>13.000,00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=HYPERLINK("https://leilaoonline.com.br/lote/detalhe/142963", "16576")</f>
      </c>
      <c r="B242" s="4" t="s">
        <f>=HYPERLINK("https://leilaoonline.com.br/lote/detalhe/142963", " COLHEDORA J. DEERE, ANO 2010, FR163622, LOC. BENALCOOL")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=HYPERLINK("https://leilaoonline.com.br/lote/detalhe/142915", "16577")</f>
      </c>
      <c r="B243" s="4" t="s">
        <f>=HYPERLINK("https://leilaoonline.com.br/lote/detalhe/142915", " TRANSBORDO SANTAL, ANO 2014, FR81629, LOC. BENALCOOL")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=HYPERLINK("https://leilaoonline.com.br/lote/detalhe/142936", "16579")</f>
      </c>
      <c r="B244" s="4" t="s">
        <f>=HYPERLINK("https://leilaoonline.com.br/lote/detalhe/142936", " CARRETA DE CALCARIO, ANO 2008, FR84909, LOC. BENALCOOL")</f>
      </c>
      <c r="C244" s="4" t="inlineStr">
        <is>
          <t>Vendido</t>
        </is>
      </c>
      <c r="D244" s="4" t="inlineStr">
        <is>
          <t>9</t>
        </is>
      </c>
      <c r="E244" s="5" t="inlineStr">
        <is>
          <t>7.500,00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=HYPERLINK("https://leilaoonline.com.br/lote/detalhe/142959", "16580")</f>
      </c>
      <c r="B245" s="4" t="s">
        <f>=HYPERLINK("https://leilaoonline.com.br/lote/detalhe/142959", " TRATOR CASE 240, ANO 2007, FR91434, LOC. BENALCOOL")</f>
      </c>
      <c r="C245" s="4" t="inlineStr">
        <is>
          <t>Não vendido</t>
        </is>
      </c>
      <c r="D245" s="4" t="inlineStr">
        <is>
          <t>25</t>
        </is>
      </c>
      <c r="E245" s="5" t="inlineStr">
        <is>
          <t>54.000,00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=HYPERLINK("https://leilaoonline.com.br/lote/detalhe/142951", "16581")</f>
      </c>
      <c r="B246" s="4" t="s">
        <f>=HYPERLINK("https://leilaoonline.com.br/lote/detalhe/142951", " TRANSBORDO ATA, ANO 2010, FR47030, LOC. BENALCOOL")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=HYPERLINK("https://leilaoonline.com.br/lote/detalhe/142937", "16582")</f>
      </c>
      <c r="B247" s="4" t="s">
        <f>=HYPERLINK("https://leilaoonline.com.br/lote/detalhe/142937", " CARRETA DE TORTA , ANO 2006, FR112754, LOC. BENALCOOL")</f>
      </c>
      <c r="C247" s="4" t="inlineStr">
        <is>
          <t>Não vendido</t>
        </is>
      </c>
      <c r="D247" s="4" t="inlineStr">
        <is>
          <t>3</t>
        </is>
      </c>
      <c r="E247" s="5" t="inlineStr">
        <is>
          <t>4.500,00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=HYPERLINK("https://leilaoonline.com.br/lote/detalhe/142955", "16583")</f>
      </c>
      <c r="B248" s="4" t="s">
        <f>=HYPERLINK("https://leilaoonline.com.br/lote/detalhe/142955", " CARRETA ESP. CALC. SOLLUS,  ANO 2006, FR84868, LOC. BENALCOOL")</f>
      </c>
      <c r="C248" s="4" t="inlineStr">
        <is>
          <t>Não vendido</t>
        </is>
      </c>
      <c r="D248" s="4" t="inlineStr">
        <is>
          <t>4</t>
        </is>
      </c>
      <c r="E248" s="5" t="inlineStr">
        <is>
          <t>3.750,00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=HYPERLINK("https://leilaoonline.com.br/lote/detalhe/142928", "16585")</f>
      </c>
      <c r="B249" s="4" t="s">
        <f>=HYPERLINK("https://leilaoonline.com.br/lote/detalhe/142928", " TURBINA VAPOR C 700, PAT. 065260 ,  LOC. DESTIVALE ")</f>
      </c>
      <c r="C249" s="4" t="inlineStr">
        <is>
          <t>Não vendido</t>
        </is>
      </c>
      <c r="D249" s="4" t="inlineStr">
        <is>
          <t>6</t>
        </is>
      </c>
      <c r="E249" s="5" t="inlineStr">
        <is>
          <t>6.500,00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=HYPERLINK("https://leilaoonline.com.br/lote/detalhe/142927", "16586")</f>
      </c>
      <c r="B250" s="4" t="s">
        <f>=HYPERLINK("https://leilaoonline.com.br/lote/detalhe/142927", " TURBINA VAPOR C 700, LOC. DESTIVALE ")</f>
      </c>
      <c r="C250" s="4" t="inlineStr">
        <is>
          <t>Não vendido</t>
        </is>
      </c>
      <c r="D250" s="4" t="inlineStr">
        <is>
          <t>4</t>
        </is>
      </c>
      <c r="E250" s="5" t="inlineStr">
        <is>
          <t>8.500,00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=HYPERLINK("https://leilaoonline.com.br/lote/detalhe/142958", "16587")</f>
      </c>
      <c r="B251" s="4" t="s">
        <f>=HYPERLINK("https://leilaoonline.com.br/lote/detalhe/142958", " REDUTOR, PAT. 68590 , LOC. DESTIVALE ")</f>
      </c>
      <c r="C251" s="4" t="inlineStr">
        <is>
          <t>Vendido</t>
        </is>
      </c>
      <c r="D251" s="4" t="inlineStr">
        <is>
          <t>4</t>
        </is>
      </c>
      <c r="E251" s="5" t="inlineStr">
        <is>
          <t>3.750,00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=HYPERLINK("https://leilaoonline.com.br/lote/detalhe/142914", "16588")</f>
      </c>
      <c r="B252" s="4" t="s">
        <f>=HYPERLINK("https://leilaoonline.com.br/lote/detalhe/142914", " REDUTOR, PAT. 068701, LOC. DESTIVALE ")</f>
      </c>
      <c r="C252" s="4" t="inlineStr">
        <is>
          <t>Vendido</t>
        </is>
      </c>
      <c r="D252" s="4" t="inlineStr">
        <is>
          <t>26</t>
        </is>
      </c>
      <c r="E252" s="5" t="inlineStr">
        <is>
          <t>9.500,00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=HYPERLINK("https://leilaoonline.com.br/lote/detalhe/142935", "16589")</f>
      </c>
      <c r="B253" s="4" t="s">
        <f>=HYPERLINK("https://leilaoonline.com.br/lote/detalhe/142935", " REDUTOR,PAT. 224244  , LOC. DESTIVALE ")</f>
      </c>
      <c r="C253" s="4" t="inlineStr">
        <is>
          <t>Vendido</t>
        </is>
      </c>
      <c r="D253" s="4" t="inlineStr">
        <is>
          <t>25</t>
        </is>
      </c>
      <c r="E253" s="5" t="inlineStr">
        <is>
          <t>9.250,00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=HYPERLINK("https://leilaoonline.com.br/lote/detalhe/142925", "16599")</f>
      </c>
      <c r="B254" s="4" t="s">
        <f>=HYPERLINK("https://leilaoonline.com.br/lote/detalhe/142925", " REDUTOR, PAT. 061655, LOC. DESTIVALE ")</f>
      </c>
      <c r="C254" s="4" t="inlineStr">
        <is>
          <t>Vendido</t>
        </is>
      </c>
      <c r="D254" s="4" t="inlineStr">
        <is>
          <t>34</t>
        </is>
      </c>
      <c r="E254" s="5" t="inlineStr">
        <is>
          <t>13.000,00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=HYPERLINK("https://leilaoonline.com.br/lote/detalhe/142961", "16624")</f>
      </c>
      <c r="B255" s="4" t="s">
        <f>=HYPERLINK("https://leilaoonline.com.br/lote/detalhe/142961", " TRATOR VALTRA BH 210, ANO 2014, FR84281, LOC. DESTIVALE ")</f>
      </c>
      <c r="C255" s="4" t="inlineStr">
        <is>
          <t>Não vendido</t>
        </is>
      </c>
      <c r="D255" s="4" t="inlineStr">
        <is>
          <t>107</t>
        </is>
      </c>
      <c r="E255" s="5" t="inlineStr">
        <is>
          <t>151.000,00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=HYPERLINK("https://leilaoonline.com.br/lote/detalhe/143202", "18013")</f>
      </c>
      <c r="B256" s="4" t="s">
        <f>=HYPERLINK("https://leilaoonline.com.br/lote/detalhe/143202", " CARRETA ABRIGO FAB.PRÓPRIA, ANO 2009 , FR164371, LOC. JATAI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3.500,00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=HYPERLINK("https://leilaoonline.com.br/lote/detalhe/143193", "18014")</f>
      </c>
      <c r="B257" s="4" t="s">
        <f>=HYPERLINK("https://leilaoonline.com.br/lote/detalhe/143193", " CARRETA ABRIGO FAB.PRÓPRIA, ANO 2009 , FR164372, LOC. JATAI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3.500,00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=HYPERLINK("https://leilaoonline.com.br/lote/detalhe/143191", "18015")</f>
      </c>
      <c r="B258" s="4" t="s">
        <f>=HYPERLINK("https://leilaoonline.com.br/lote/detalhe/143191", " CARRETA ABRIGO FAB.PRÓPRIA, ANO 2009, FR164376, LOC. JATAI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3.500,00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=HYPERLINK("https://leilaoonline.com.br/lote/detalhe/143209", "18035")</f>
      </c>
      <c r="B259" s="4" t="s">
        <f>=HYPERLINK("https://leilaoonline.com.br/lote/detalhe/143209", " SUCATA MUNK 4.000KG, S/FR,  LOC. JATAI ")</f>
      </c>
      <c r="C259" s="4" t="inlineStr">
        <is>
          <t>Vendido</t>
        </is>
      </c>
      <c r="D259" s="4" t="inlineStr">
        <is>
          <t>14</t>
        </is>
      </c>
      <c r="E259" s="5" t="inlineStr">
        <is>
          <t>16.500,00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=HYPERLINK("https://leilaoonline.com.br/lote/detalhe/143203", "18036")</f>
      </c>
      <c r="B260" s="4" t="s">
        <f>=HYPERLINK("https://leilaoonline.com.br/lote/detalhe/143203", " SUCATA DE IBCS 1000 LITROS (CONTAINER PLASTICO), S/FR, LOC. JATAI ")</f>
      </c>
      <c r="C260" s="4" t="inlineStr">
        <is>
          <t>Não vendido</t>
        </is>
      </c>
      <c r="D260" s="4" t="inlineStr">
        <is>
          <t>3</t>
        </is>
      </c>
      <c r="E260" s="5" t="inlineStr">
        <is>
          <t>3.000,00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=HYPERLINK("https://leilaoonline.com.br/lote/detalhe/143192", "18082")</f>
      </c>
      <c r="B261" s="4" t="s">
        <f>=HYPERLINK("https://leilaoonline.com.br/lote/detalhe/143192", " CARRETA ABRIGO FAB.PRÓPRIA, ANO 2013, FR164391, LOC. JATAI ")</f>
      </c>
      <c r="C261" s="4" t="inlineStr">
        <is>
          <t>Não vendido</t>
        </is>
      </c>
      <c r="D261" s="4" t="inlineStr">
        <is>
          <t>2</t>
        </is>
      </c>
      <c r="E261" s="5" t="inlineStr">
        <is>
          <t>4.000,00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=HYPERLINK("https://leilaoonline.com.br/lote/detalhe/143190", "18083")</f>
      </c>
      <c r="B262" s="4" t="s">
        <f>=HYPERLINK("https://leilaoonline.com.br/lote/detalhe/143190", " CARRETA ABRIGO FAB.PRÓPRIA, ANO 2013, FR164396, LOC. JATAI ")</f>
      </c>
      <c r="C262" s="4" t="inlineStr">
        <is>
          <t>Não vendido</t>
        </is>
      </c>
      <c r="D262" s="4" t="inlineStr">
        <is>
          <t>2</t>
        </is>
      </c>
      <c r="E262" s="5" t="inlineStr">
        <is>
          <t>4.000,00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=HYPERLINK("https://leilaoonline.com.br/lote/detalhe/143204", "18084")</f>
      </c>
      <c r="B263" s="4" t="s">
        <f>=HYPERLINK("https://leilaoonline.com.br/lote/detalhe/143204", " CARRETA ABRIGO FAB.PRÓPRIA, ANO 2013, FR164392,  LOC. JATAI 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3.000,00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=HYPERLINK("https://leilaoonline.com.br/lote/detalhe/143195", "18111")</f>
      </c>
      <c r="B264" s="4" t="s">
        <f>=HYPERLINK("https://leilaoonline.com.br/lote/detalhe/143195", "VOLKSWAGEN 26-280 CRM 6X4, ANO 2013, FR163201, LOC. JATAI")</f>
      </c>
      <c r="C264" s="4" t="inlineStr">
        <is>
          <t>Não vendido</t>
        </is>
      </c>
      <c r="D264" s="4" t="inlineStr">
        <is>
          <t>57</t>
        </is>
      </c>
      <c r="E264" s="5" t="inlineStr">
        <is>
          <t>42.000,00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=HYPERLINK("https://leilaoonline.com.br/lote/detalhe/143199", "18112")</f>
      </c>
      <c r="B265" s="4" t="s">
        <f>=HYPERLINK("https://leilaoonline.com.br/lote/detalhe/143199", " REBOQUE 4E S.ISABEL 12,5M, ANO 2012, ( SERÁ VENDIDO, S/ PNEUS  E RODAS E SAPATAS HIDRAULICAS, ) FR164401, LOC. JATAI")</f>
      </c>
      <c r="C265" s="4" t="inlineStr">
        <is>
          <t>Não vendido</t>
        </is>
      </c>
      <c r="D265" s="4" t="inlineStr">
        <is>
          <t>3</t>
        </is>
      </c>
      <c r="E265" s="5" t="inlineStr">
        <is>
          <t>17.000,00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=HYPERLINK("https://leilaoonline.com.br/lote/detalhe/143200", "18122")</f>
      </c>
      <c r="B266" s="4" t="s">
        <f>=HYPERLINK("https://leilaoonline.com.br/lote/detalhe/143200", " VOLKSWAGEN 26-280 CRM 6X4, ANO 2012, FR163202, LOC. JATAI")</f>
      </c>
      <c r="C266" s="4" t="inlineStr">
        <is>
          <t>Não vendido</t>
        </is>
      </c>
      <c r="D266" s="4" t="inlineStr">
        <is>
          <t>89</t>
        </is>
      </c>
      <c r="E266" s="5" t="inlineStr">
        <is>
          <t>136.000,00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=HYPERLINK("https://leilaoonline.com.br/lote/detalhe/143205", "18123")</f>
      </c>
      <c r="B267" s="4" t="s">
        <f>=HYPERLINK("https://leilaoonline.com.br/lote/detalhe/143205", " VOLKSWAGEN 26-220 6X4, ANO 2008, FR163126, LOC. JATAI")</f>
      </c>
      <c r="C267" s="4" t="inlineStr">
        <is>
          <t>Vendido</t>
        </is>
      </c>
      <c r="D267" s="4" t="inlineStr">
        <is>
          <t>65</t>
        </is>
      </c>
      <c r="E267" s="5" t="inlineStr">
        <is>
          <t>96.000,00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=HYPERLINK("https://leilaoonline.com.br/lote/detalhe/143206", "18124")</f>
      </c>
      <c r="B268" s="4" t="s">
        <f>=HYPERLINK("https://leilaoonline.com.br/lote/detalhe/143206", " VOLKSWAGEN 15-180 WORKER, ANO 2008, FR163118, LOC. JATAI")</f>
      </c>
      <c r="C268" s="4" t="inlineStr">
        <is>
          <t>Não vendido</t>
        </is>
      </c>
      <c r="D268" s="4" t="inlineStr">
        <is>
          <t>5</t>
        </is>
      </c>
      <c r="E268" s="5" t="inlineStr">
        <is>
          <t>40.000,00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=HYPERLINK("https://leilaoonline.com.br/lote/detalhe/143208", "18125")</f>
      </c>
      <c r="B269" s="4" t="s">
        <f>=HYPERLINK("https://leilaoonline.com.br/lote/detalhe/143208", " REBOQUE 4E S.ISABEL 12,5M, ANO 2012, ( SERÁ VENDIDO, S/ PNEUS  E RODAS E SAPATAS HIDRAULICAS, ) FR164181, LOC. JATAI")</f>
      </c>
      <c r="C269" s="4" t="inlineStr">
        <is>
          <t>Não vendido</t>
        </is>
      </c>
      <c r="D269" s="4" t="inlineStr">
        <is>
          <t>3</t>
        </is>
      </c>
      <c r="E269" s="5" t="inlineStr">
        <is>
          <t>22.000,00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=HYPERLINK("https://leilaoonline.com.br/lote/detalhe/143207", "18126")</f>
      </c>
      <c r="B270" s="4" t="s">
        <f>=HYPERLINK("https://leilaoonline.com.br/lote/detalhe/143207", " REBOQUE 4E S.ISABEL 12,5M, ANO 2012, ( SERÁ VENDIDO, S/ PNEUS  E RODAS E SAPATAS HIDRAULICAS, ) FR164431, LOC. JATAI ")</f>
      </c>
      <c r="C270" s="4" t="inlineStr">
        <is>
          <t>Não vendido</t>
        </is>
      </c>
      <c r="D270" s="4" t="inlineStr">
        <is>
          <t>1</t>
        </is>
      </c>
      <c r="E270" s="5" t="inlineStr">
        <is>
          <t>20.000,00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=HYPERLINK("https://leilaoonline.com.br/lote/detalhe/143194", "18127")</f>
      </c>
      <c r="B271" s="4" t="s">
        <f>=HYPERLINK("https://leilaoonline.com.br/lote/detalhe/143194", " S.REBOQUE  RANDON 12,50 M, ANO 2012, ( SERÁ VENDIDO, S/ PNEUS  E RODAS E SAPATAS HIDRAULICAS, ) FR10914, LOC. JATAI ")</f>
      </c>
      <c r="C271" s="4" t="inlineStr">
        <is>
          <t>Não vendido</t>
        </is>
      </c>
      <c r="D271" s="4" t="inlineStr">
        <is>
          <t>32</t>
        </is>
      </c>
      <c r="E271" s="5" t="inlineStr">
        <is>
          <t>45.000,00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=HYPERLINK("https://leilaoonline.com.br/lote/detalhe/143188", "18128")</f>
      </c>
      <c r="B272" s="4" t="s">
        <f>=HYPERLINK("https://leilaoonline.com.br/lote/detalhe/143188", " S.REBOQUE  RANDON 12,50 M, ANO 2008, ( SERÁ VENDIDO, S/ PNEUS  E RODAS E SAPATAS HIDRAULICAS, ) FR91186, LOC. JATAI ")</f>
      </c>
      <c r="C272" s="4" t="inlineStr">
        <is>
          <t>Não vendido</t>
        </is>
      </c>
      <c r="D272" s="4" t="inlineStr">
        <is>
          <t>4</t>
        </is>
      </c>
      <c r="E272" s="5" t="inlineStr">
        <is>
          <t>23.500,00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=HYPERLINK("https://leilaoonline.com.br/lote/detalhe/143198", "18129")</f>
      </c>
      <c r="B273" s="4" t="s">
        <f>=HYPERLINK("https://leilaoonline.com.br/lote/detalhe/143198", " REBOQUE 4E RANDON 12,5M, ANO 2013, ( SERÁ VENDIDO, S/ PNEUS  E RODAS E SAPATAS HIDRAULICAS, ) FR121609, LOC. JATAI ")</f>
      </c>
      <c r="C273" s="4" t="inlineStr">
        <is>
          <t>Não vendido</t>
        </is>
      </c>
      <c r="D273" s="4" t="inlineStr">
        <is>
          <t>29</t>
        </is>
      </c>
      <c r="E273" s="5" t="inlineStr">
        <is>
          <t>55.000,00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=HYPERLINK("https://leilaoonline.com.br/lote/detalhe/143187", "18130")</f>
      </c>
      <c r="B274" s="4" t="s">
        <f>=HYPERLINK("https://leilaoonline.com.br/lote/detalhe/143187", " S.REBOQUE  RANDON 12,50 M, ANO 2008, ( SERÁ VENDIDO, S/ PNEUS  E RODAS E SAPATAS HIDRAULICAS, ) FR96237, LOC. JATAI ")</f>
      </c>
      <c r="C274" s="4" t="inlineStr">
        <is>
          <t>Não vendido</t>
        </is>
      </c>
      <c r="D274" s="4" t="inlineStr">
        <is>
          <t>4</t>
        </is>
      </c>
      <c r="E274" s="5" t="inlineStr">
        <is>
          <t>25.000,00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=HYPERLINK("https://leilaoonline.com.br/lote/detalhe/143189", "18131")</f>
      </c>
      <c r="B275" s="4" t="s">
        <f>=HYPERLINK("https://leilaoonline.com.br/lote/detalhe/143189", " REBOQUE 4E S.ISABEL 12,5M, ANO 2012, ( SERÁ VENDIDO, S/ PNEUS  E RODAS E SAPATAS HIDRAULICAS, ) FR164403, LOC. JATAI ")</f>
      </c>
      <c r="C275" s="4" t="inlineStr">
        <is>
          <t>Não vendido</t>
        </is>
      </c>
      <c r="D275" s="4" t="inlineStr">
        <is>
          <t>2</t>
        </is>
      </c>
      <c r="E275" s="5" t="inlineStr">
        <is>
          <t>21.000,00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=HYPERLINK("https://leilaoonline.com.br/lote/detalhe/143196", "18132")</f>
      </c>
      <c r="B276" s="4" t="s">
        <f>=HYPERLINK("https://leilaoonline.com.br/lote/detalhe/143196", " S.REBOQUE  RANDON 12,50 M, ANO 2011, ( SERÁ VENDIDO, S/ PNEUS  E RODAS E SAPATAS HIDRAULICAS, ) FR164133, LOC. JATAI ")</f>
      </c>
      <c r="C276" s="4" t="inlineStr">
        <is>
          <t>Não vendido</t>
        </is>
      </c>
      <c r="D276" s="4" t="inlineStr">
        <is>
          <t>3</t>
        </is>
      </c>
      <c r="E276" s="5" t="inlineStr">
        <is>
          <t>17.000,00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=HYPERLINK("https://leilaoonline.com.br/lote/detalhe/143201", "18133")</f>
      </c>
      <c r="B277" s="4" t="s">
        <f>=HYPERLINK("https://leilaoonline.com.br/lote/detalhe/143201", " VALTRA 205I 4X4 HIFLOW, ANO 2011, FR163462, LOC. JATAI ")</f>
      </c>
      <c r="C277" s="4" t="inlineStr">
        <is>
          <t>Não vendido</t>
        </is>
      </c>
      <c r="D277" s="4" t="inlineStr">
        <is>
          <t>89</t>
        </is>
      </c>
      <c r="E277" s="5" t="inlineStr">
        <is>
          <t>113.000,00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=HYPERLINK("https://leilaoonline.com.br/lote/detalhe/143197", "18134")</f>
      </c>
      <c r="B278" s="4" t="s">
        <f>=HYPERLINK("https://leilaoonline.com.br/lote/detalhe/143197", " FILTRO DE OLEO VAZAO 11000 MOD  OF 11000 D, ANO 2009, FR228978, LOC. JATAI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2.500,00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=HYPERLINK("https://leilaoonline.com.br/lote/detalhe/143011", "20545")</f>
      </c>
      <c r="B279" s="4" t="s">
        <f>=HYPERLINK("https://leilaoonline.com.br/lote/detalhe/143011", " PA-CARREGADEIRA CATERPILLAR CAT 950- PROBLEMA TRANSMISSÃO, ANO 2012. - FR58511. - LOC. SOTREQ/SUMARÉ ")</f>
      </c>
      <c r="C279" s="4" t="inlineStr">
        <is>
          <t>Não vendido</t>
        </is>
      </c>
      <c r="D279" s="4" t="inlineStr">
        <is>
          <t>71</t>
        </is>
      </c>
      <c r="E279" s="5" t="inlineStr">
        <is>
          <t>170.000,00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=HYPERLINK("https://leilaoonline.com.br/lote/detalhe/143251", "20606")</f>
      </c>
      <c r="B280" s="4" t="s">
        <f>=HYPERLINK("https://leilaoonline.com.br/lote/detalhe/143251", " CARRETA DE CALCAREO, FR25307, LOC. BOM RETIRO ")</f>
      </c>
      <c r="C280" s="4" t="inlineStr">
        <is>
          <t>Não vendido</t>
        </is>
      </c>
      <c r="D280" s="4" t="inlineStr">
        <is>
          <t>5</t>
        </is>
      </c>
      <c r="E280" s="5" t="inlineStr">
        <is>
          <t>5.500,00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=HYPERLINK("https://leilaoonline.com.br/lote/detalhe/143866", "20653")</f>
      </c>
      <c r="B281" s="4" t="s">
        <f>=HYPERLINK("https://leilaoonline.com.br/lote/detalhe/143866", " TRITURADOR DE PALHA. - FR25273. - LOC. SÃO FRANCISCO/SP")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3.500,00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=HYPERLINK("https://leilaoonline.com.br/lote/detalhe/143271", "20659")</f>
      </c>
      <c r="B282" s="4" t="s">
        <f>=HYPERLINK("https://leilaoonline.com.br/lote/detalhe/143271", " REBOQUE RANDON TOMBO DIREITO, ANO 2010/2011, FR36271,  LOC. BOM RETIRO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=HYPERLINK("https://leilaoonline.com.br/lote/detalhe/143263", "20660")</f>
      </c>
      <c r="B283" s="4" t="s">
        <f>=HYPERLINK("https://leilaoonline.com.br/lote/detalhe/143263", " CARRETA DE TORTA, FR139939, LOC. BOM RETIRO ")</f>
      </c>
      <c r="C283" s="4" t="inlineStr">
        <is>
          <t>Não vendido</t>
        </is>
      </c>
      <c r="D283" s="4" t="inlineStr">
        <is>
          <t>4</t>
        </is>
      </c>
      <c r="E283" s="5" t="inlineStr">
        <is>
          <t>5.000,00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=HYPERLINK("https://leilaoonline.com.br/lote/detalhe/143265", "20661")</f>
      </c>
      <c r="B284" s="4" t="s">
        <f>=HYPERLINK("https://leilaoonline.com.br/lote/detalhe/143265", " REBOQUE RANDON TOMBO DIREITO, ANO 2010, FR139699,  LOC. BOM RETIRO ")</f>
      </c>
      <c r="C284" s="4" t="inlineStr">
        <is>
          <t>Não vendido</t>
        </is>
      </c>
      <c r="D284" s="4" t="inlineStr">
        <is>
          <t>1</t>
        </is>
      </c>
      <c r="E284" s="5" t="inlineStr">
        <is>
          <t>30.000,00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=HYPERLINK("https://leilaoonline.com.br/lote/detalhe/143268", "20662")</f>
      </c>
      <c r="B285" s="4" t="s">
        <f>=HYPERLINK("https://leilaoonline.com.br/lote/detalhe/143268", " REBOQUE SOUFER, 2E,  TRANSBORDO ST. ISABEL, ANO 2012, FR112327, LOC. BOM RETIRO ")</f>
      </c>
      <c r="C285" s="4" t="inlineStr">
        <is>
          <t>Vendido</t>
        </is>
      </c>
      <c r="D285" s="4" t="inlineStr">
        <is>
          <t>22</t>
        </is>
      </c>
      <c r="E285" s="5" t="inlineStr">
        <is>
          <t>41.000,00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=HYPERLINK("https://leilaoonline.com.br/lote/detalhe/143262", "20663")</f>
      </c>
      <c r="B286" s="4" t="s">
        <f>=HYPERLINK("https://leilaoonline.com.br/lote/detalhe/143262", " S.REBOQUE RANDON, 12.50 MTS C.INTEIRA, ANO 2007, FR56255, LOC. BOM RETIRO ")</f>
      </c>
      <c r="C286" s="4" t="inlineStr">
        <is>
          <t>Não vendido</t>
        </is>
      </c>
      <c r="D286" s="4" t="inlineStr">
        <is>
          <t>1</t>
        </is>
      </c>
      <c r="E286" s="5" t="inlineStr">
        <is>
          <t>30.000,00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=HYPERLINK("https://leilaoonline.com.br/lote/detalhe/143270", "20664")</f>
      </c>
      <c r="B287" s="4" t="s">
        <f>=HYPERLINK("https://leilaoonline.com.br/lote/detalhe/143270", " S.REBOQUE RANDON, 11,80 MTS C.INTEIRA, ANO 2007, FR66145, LOC. BOM RETIRO ")</f>
      </c>
      <c r="C287" s="4" t="inlineStr">
        <is>
          <t>Não vendido</t>
        </is>
      </c>
      <c r="D287" s="4" t="inlineStr">
        <is>
          <t>1</t>
        </is>
      </c>
      <c r="E287" s="5" t="inlineStr">
        <is>
          <t>30.000,00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=HYPERLINK("https://leilaoonline.com.br/lote/detalhe/143260", "20665")</f>
      </c>
      <c r="B288" s="4" t="s">
        <f>=HYPERLINK("https://leilaoonline.com.br/lote/detalhe/143260", " S.REBOQUE RANDON, 11,80 MTS C.INTEIRA, ANO 2014,FR56381,  LOC. BOM RETIRO ")</f>
      </c>
      <c r="C288" s="4" t="inlineStr">
        <is>
          <t>Não vendido</t>
        </is>
      </c>
      <c r="D288" s="4" t="inlineStr">
        <is>
          <t>5</t>
        </is>
      </c>
      <c r="E288" s="5" t="inlineStr">
        <is>
          <t>34.000,00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=HYPERLINK("https://leilaoonline.com.br/lote/detalhe/143869", "20685")</f>
      </c>
      <c r="B289" s="4" t="s">
        <f>=HYPERLINK("https://leilaoonline.com.br/lote/detalhe/143869", "MESA DE SINUCA , PLAQ. 18742, LOC. LEME ")</f>
      </c>
      <c r="C289" s="4" t="inlineStr">
        <is>
          <t>Vendido</t>
        </is>
      </c>
      <c r="D289" s="4" t="inlineStr">
        <is>
          <t>3</t>
        </is>
      </c>
      <c r="E289" s="5" t="inlineStr">
        <is>
          <t>500,00</t>
        </is>
      </c>
      <c r="F2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2026-07-13T11:16:32.00Z</dcterms:created>
  <dc:creator>Tellks Tecnologia</dc:creator>
  <cp:revision>0</cp:revision>
</cp:coreProperties>
</file>