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19 TRATORES - CAMINHÕES - COLHEDORAS - TRANSBORDOS - IMPLEMENTOS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=HYPERLINK("https://leilaoonline.com.br/lote/detalhe/126544", "3278")</f>
      </c>
      <c r="B11" s="4" t="s">
        <f>=HYPERLINK("https://leilaoonline.com.br/lote/detalhe/126544", " ACUMULADOR PT2010 , FR 56712, LOC. BARRA ")</f>
      </c>
      <c r="C11" s="4" t="inlineStr">
        <is>
          <t>Vendido</t>
        </is>
      </c>
      <c r="D11" s="4" t="inlineStr">
        <is>
          <t>20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=HYPERLINK("https://leilaoonline.com.br/lote/detalhe/126408", "3340")</f>
      </c>
      <c r="B12" s="4" t="s">
        <f>=HYPERLINK("https://leilaoonline.com.br/lote/detalhe/126408", "TRATOR VALTRA AGRI PNEU 205 225CV ST, ANO 2013,  FR 50844; LOC: BARRA")</f>
      </c>
      <c r="C12" s="4" t="inlineStr">
        <is>
          <t>Não vendido</t>
        </is>
      </c>
      <c r="D12" s="4" t="inlineStr">
        <is>
          <t>55</t>
        </is>
      </c>
      <c r="E12" s="5" t="inlineStr">
        <is>
          <t>229.000,00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=HYPERLINK("https://leilaoonline.com.br/lote/detalhe/128992", "3359")</f>
      </c>
      <c r="B13" s="4" t="s">
        <f>=HYPERLINK("https://leilaoonline.com.br/lote/detalhe/128992", " TRANSBORDO ATA 10,500, 12T,  ANO 2010, FR123731, LOC.SANTA CANDIDA 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=HYPERLINK("https://leilaoonline.com.br/lote/detalhe/126400", "3364")</f>
      </c>
      <c r="B14" s="4" t="s">
        <f>=HYPERLINK("https://leilaoonline.com.br/lote/detalhe/126400", " TRANSBORDO ATA 10500 12T , ANO 2010, FR102020, LOC.SANTA CANDIDA ")</f>
      </c>
      <c r="C14" s="4" t="inlineStr">
        <is>
          <t>Vendido</t>
        </is>
      </c>
      <c r="D14" s="4" t="inlineStr">
        <is>
          <t>19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=HYPERLINK("https://leilaoonline.com.br/lote/detalhe/126399", "3365")</f>
      </c>
      <c r="B15" s="4" t="s">
        <f>=HYPERLINK("https://leilaoonline.com.br/lote/detalhe/126399", " TRANSBORDO ATA  10500 12T,  ANO 2010, FR135631, LOC.SANTA CANDIDA ")</f>
      </c>
      <c r="C15" s="4" t="inlineStr">
        <is>
          <t>Vendido</t>
        </is>
      </c>
      <c r="D15" s="4" t="inlineStr">
        <is>
          <t>14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=HYPERLINK("https://leilaoonline.com.br/lote/detalhe/126403", "3366")</f>
      </c>
      <c r="B16" s="4" t="s">
        <f>=HYPERLINK("https://leilaoonline.com.br/lote/detalhe/126403", " TRANSBORDO ATA 10500 T12, ANO  2010;  FR93822 - LOC. SANTA CANDIDA/SP")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14.500,00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=HYPERLINK("https://leilaoonline.com.br/lote/detalhe/126398", "3368")</f>
      </c>
      <c r="B17" s="4" t="s">
        <f>=HYPERLINK("https://leilaoonline.com.br/lote/detalhe/126398", " TRANSBORDO ATA 10500, 12T, ANO 2010; FR 102032 - LOC. SANTA CANDIDA/SP")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=HYPERLINK("https://leilaoonline.com.br/lote/detalhe/126395", "3369")</f>
      </c>
      <c r="B18" s="4" t="s">
        <f>=HYPERLINK("https://leilaoonline.com.br/lote/detalhe/126395", " TRANSBORDO ATA 12000 12T, ANO 2012; PAT: FR 107705 - LOC. SANTA CANDIDA/SP 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=HYPERLINK("https://leilaoonline.com.br/lote/detalhe/128030", "3372")</f>
      </c>
      <c r="B19" s="4" t="s">
        <f>=HYPERLINK("https://leilaoonline.com.br/lote/detalhe/128030", "TRATOR M.F. 292 4X4 , ANO 2008, FR102601, ( obs. BLOCO MOTOR ESTÁ TRINCADO)  LOC. DIAMANTE ")</f>
      </c>
      <c r="C19" s="4" t="inlineStr">
        <is>
          <t>Não vendido</t>
        </is>
      </c>
      <c r="D19" s="4" t="inlineStr">
        <is>
          <t>66</t>
        </is>
      </c>
      <c r="E19" s="5" t="inlineStr">
        <is>
          <t>100.000,00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=HYPERLINK("https://leilaoonline.com.br/lote/detalhe/127567", "3429")</f>
      </c>
      <c r="B20" s="4" t="s">
        <f>=HYPERLINK("https://leilaoonline.com.br/lote/detalhe/127567", " TRATOR VALTRA  BH 210I 4X4, ANO 2014,  FR106663, LOC. DIAMANTE ")</f>
      </c>
      <c r="C20" s="4" t="inlineStr">
        <is>
          <t>Não vendido</t>
        </is>
      </c>
      <c r="D20" s="4" t="inlineStr">
        <is>
          <t>60</t>
        </is>
      </c>
      <c r="E20" s="5" t="inlineStr">
        <is>
          <t>218.000,00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=HYPERLINK("https://leilaoonline.com.br/lote/detalhe/126396", "3434")</f>
      </c>
      <c r="B21" s="4" t="s">
        <f>=HYPERLINK("https://leilaoonline.com.br/lote/detalhe/126396", " 1 CENTRIFUGA, SF , LOC. DIAMANTE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=HYPERLINK("https://leilaoonline.com.br/lote/detalhe/128031", "3438")</f>
      </c>
      <c r="B22" s="4" t="s">
        <f>=HYPERLINK("https://leilaoonline.com.br/lote/detalhe/128031", " VW/NOVO GOL TL MBV, ANO 2016/2017, FR20073, LOC.SANTA CANDIDA 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22.000,00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=HYPERLINK("https://leilaoonline.com.br/lote/detalhe/126407", "3590")</f>
      </c>
      <c r="B23" s="4" t="s">
        <f>=HYPERLINK("https://leilaoonline.com.br/lote/detalhe/126407", " FIAT/STRADA WORKING, ANO 2015/2016, FR19617, COR BRANCA - LOC. SANTA CANDIDA/SP 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=HYPERLINK("https://leilaoonline.com.br/lote/detalhe/127477", "3705")</f>
      </c>
      <c r="B24" s="4" t="s">
        <f>=HYPERLINK("https://leilaoonline.com.br/lote/detalhe/127477", "113 ITENS DIVERSOS, LOTE DE EQUIPAMENTOS DE UMA DESTILARIA E UMA FABRICA DE MELAÇO, VEJA DESCRITIVO DE ITENS, DESMONTAGEM POR CONTA DO COMPRADOR , LOC. SANTA ELISA / SP ")</f>
      </c>
      <c r="C24" s="4" t="inlineStr">
        <is>
          <t>Não vendido</t>
        </is>
      </c>
      <c r="D24" s="4" t="inlineStr">
        <is>
          <t>140</t>
        </is>
      </c>
      <c r="E24" s="5" t="inlineStr">
        <is>
          <t>805.000,00</t>
        </is>
      </c>
      <c r="F24" s="4" t="inlineStr">
        <is>
          <t>5000.00</t>
        </is>
      </c>
    </row>
    <row collapsed="false" customFormat="false" customHeight="false" hidden="false" ht="12.1" outlineLevel="0" r="25">
      <c r="A25" s="5" t="s">
        <f>=HYPERLINK("https://leilaoonline.com.br/lote/detalhe/127997", "3706")</f>
      </c>
      <c r="B25" s="4" t="s">
        <f>=HYPERLINK("https://leilaoonline.com.br/lote/detalhe/127997", "LOTE COM APROX. 50TON. DE SUCATA DE GOMOS DE COLUNA , VENDA POR KG , SF , LOC. UNIDADE PASSATEMPO / MS")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255.000,00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=HYPERLINK("https://leilaoonline.com.br/lote/detalhe/126141", "11159")</f>
      </c>
      <c r="B26" s="4" t="s">
        <f>=HYPERLINK("https://leilaoonline.com.br/lote/detalhe/126141", " ADUBADEIRA DE SUPERFICIE, ANO 2010, FR92759, LOC. JUNQUEIRA")</f>
      </c>
      <c r="C26" s="4" t="inlineStr">
        <is>
          <t>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=HYPERLINK("https://leilaoonline.com.br/lote/detalhe/126140", "11177")</f>
      </c>
      <c r="B27" s="4" t="s">
        <f>=HYPERLINK("https://leilaoonline.com.br/lote/detalhe/126140", " CULTIVADOR 2L CARDERROLI, ANO 2015,  FR92885, LOC.JUNQUEIRA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=HYPERLINK("https://leilaoonline.com.br/lote/detalhe/126145", "11187")</f>
      </c>
      <c r="B28" s="4" t="s">
        <f>=HYPERLINK("https://leilaoonline.com.br/lote/detalhe/126145", " SUPER CULTIVADOR ADUBADEIRA DMB, ANO 2008,  FR92731, LOC.JUNQUEIRA ")</f>
      </c>
      <c r="C28" s="4" t="inlineStr">
        <is>
          <t>Vendido</t>
        </is>
      </c>
      <c r="D28" s="4" t="inlineStr">
        <is>
          <t>2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=HYPERLINK("https://leilaoonline.com.br/lote/detalhe/126144", "11226")</f>
      </c>
      <c r="B29" s="4" t="s">
        <f>=HYPERLINK("https://leilaoonline.com.br/lote/detalhe/126144", " CAMINHÃO M.BENZ AXOR 3344S6X4, ANO 2014/2014, FR119969, LOC. BONFIM ")</f>
      </c>
      <c r="C29" s="4" t="inlineStr">
        <is>
          <t>Não vendido</t>
        </is>
      </c>
      <c r="D29" s="4" t="inlineStr">
        <is>
          <t>69</t>
        </is>
      </c>
      <c r="E29" s="5" t="inlineStr">
        <is>
          <t>175.000,00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=HYPERLINK("https://leilaoonline.com.br/lote/detalhe/126142", "11283")</f>
      </c>
      <c r="B30" s="4" t="s">
        <f>=HYPERLINK("https://leilaoonline.com.br/lote/detalhe/126142", " IMPLEMENTO, ANO 2013, FR92843, LOC. JUNQUEIRA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=HYPERLINK("https://leilaoonline.com.br/lote/detalhe/126143", "11353")</f>
      </c>
      <c r="B31" s="4" t="s">
        <f>=HYPERLINK("https://leilaoonline.com.br/lote/detalhe/126143", " TRATOR CASE MAGNUM 270,ANO 2010, FR93324, LOC.JUNQUEIRA")</f>
      </c>
      <c r="C31" s="4" t="inlineStr">
        <is>
          <t>Vendido</t>
        </is>
      </c>
      <c r="D31" s="4" t="inlineStr">
        <is>
          <t>24</t>
        </is>
      </c>
      <c r="E31" s="5" t="inlineStr">
        <is>
          <t>58.000,00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=HYPERLINK("https://leilaoonline.com.br/lote/detalhe/126147", "11354")</f>
      </c>
      <c r="B32" s="4" t="s">
        <f>=HYPERLINK("https://leilaoonline.com.br/lote/detalhe/126147", " COLHEDORA J. DERRE 3510, ANO 2008, FR49562, LOC.JUNQUEIRA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=HYPERLINK("https://leilaoonline.com.br/lote/detalhe/126164", "11355")</f>
      </c>
      <c r="B33" s="4" t="s">
        <f>=HYPERLINK("https://leilaoonline.com.br/lote/detalhe/126164", " COLHEDORA J. DERRE, ANO 2008,  FR11753, ( QUEIMADA ) LOC.JUNQUEIRA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=HYPERLINK("https://leilaoonline.com.br/lote/detalhe/126157", "11356")</f>
      </c>
      <c r="B34" s="4" t="s">
        <f>=HYPERLINK("https://leilaoonline.com.br/lote/detalhe/126157", " COLHEDORA CASE, ANO 2007,  FR21219/62210, LOC. JUNQUEIRA ")</f>
      </c>
      <c r="C34" s="4" t="inlineStr">
        <is>
          <t>Vendido</t>
        </is>
      </c>
      <c r="D34" s="4" t="inlineStr">
        <is>
          <t>40</t>
        </is>
      </c>
      <c r="E34" s="5" t="inlineStr">
        <is>
          <t>95.000,00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=HYPERLINK("https://leilaoonline.com.br/lote/detalhe/126158", "11357")</f>
      </c>
      <c r="B35" s="4" t="s">
        <f>=HYPERLINK("https://leilaoonline.com.br/lote/detalhe/126158", " COLHEDORA J.DEERE, ANO 2008, FR10065, LOC. JUNQUEIRA ")</f>
      </c>
      <c r="C35" s="4" t="inlineStr">
        <is>
          <t>Vendido</t>
        </is>
      </c>
      <c r="D35" s="4" t="inlineStr">
        <is>
          <t>1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=HYPERLINK("https://leilaoonline.com.br/lote/detalhe/126161", "11358")</f>
      </c>
      <c r="B36" s="4" t="s">
        <f>=HYPERLINK("https://leilaoonline.com.br/lote/detalhe/126161", " COLHEDORA J. DERRE, ANO 2010, FR93415, LOC. JUNQUEIRA")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=HYPERLINK("https://leilaoonline.com.br/lote/detalhe/126159", "11360")</f>
      </c>
      <c r="B37" s="4" t="s">
        <f>=HYPERLINK("https://leilaoonline.com.br/lote/detalhe/126159", " 1 CULTIVADOR E 1 ESTRUTURA SULCADOR, ANO 2003, FR92620/92805, LOC. JUNQUEIRA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=HYPERLINK("https://leilaoonline.com.br/lote/detalhe/126155", "11363")</f>
      </c>
      <c r="B38" s="4" t="s">
        <f>=HYPERLINK("https://leilaoonline.com.br/lote/detalhe/126155", " TRATOR J. DEERE 7715, ANO 2010, FR115551, LOC. BONFIM ")</f>
      </c>
      <c r="C38" s="4" t="inlineStr">
        <is>
          <t>Vendido</t>
        </is>
      </c>
      <c r="D38" s="4" t="inlineStr">
        <is>
          <t>30</t>
        </is>
      </c>
      <c r="E38" s="5" t="inlineStr">
        <is>
          <t>75.000,00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=HYPERLINK("https://leilaoonline.com.br/lote/detalhe/126152", "11364")</f>
      </c>
      <c r="B39" s="4" t="s">
        <f>=HYPERLINK("https://leilaoonline.com.br/lote/detalhe/126152", " TRATOR J. DEERE 7715, ANO 2010,  FR115542, LOC. BONFIM ")</f>
      </c>
      <c r="C39" s="4" t="inlineStr">
        <is>
          <t>Vendido</t>
        </is>
      </c>
      <c r="D39" s="4" t="inlineStr">
        <is>
          <t>18</t>
        </is>
      </c>
      <c r="E39" s="5" t="inlineStr">
        <is>
          <t>70.000,00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=HYPERLINK("https://leilaoonline.com.br/lote/detalhe/126302", "11366")</f>
      </c>
      <c r="B40" s="4" t="s">
        <f>=HYPERLINK("https://leilaoonline.com.br/lote/detalhe/126302", "TRATOR CASE MX 270 MAGNUM 4X4, ANO 2010, FR127010, LOC. SERRA 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44.000,00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=HYPERLINK("https://leilaoonline.com.br/lote/detalhe/126163", "11367")</f>
      </c>
      <c r="B41" s="4" t="s">
        <f>=HYPERLINK("https://leilaoonline.com.br/lote/detalhe/126163", " TRATOR CASE 240, ANO 2010, FR93321, LOC.SERRA ")</f>
      </c>
      <c r="C41" s="4" t="inlineStr">
        <is>
          <t>Vendido</t>
        </is>
      </c>
      <c r="D41" s="4" t="inlineStr">
        <is>
          <t>10</t>
        </is>
      </c>
      <c r="E41" s="5" t="inlineStr">
        <is>
          <t>38.500,00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=HYPERLINK("https://leilaoonline.com.br/lote/detalhe/126156", "11368")</f>
      </c>
      <c r="B42" s="4" t="s">
        <f>=HYPERLINK("https://leilaoonline.com.br/lote/detalhe/126156", " TRATOR CASE 240, ANO 2010, FR127008, LOC. SERRA ")</f>
      </c>
      <c r="C42" s="4" t="inlineStr">
        <is>
          <t>Vendido</t>
        </is>
      </c>
      <c r="D42" s="4" t="inlineStr">
        <is>
          <t>36</t>
        </is>
      </c>
      <c r="E42" s="5" t="inlineStr">
        <is>
          <t>60.000,00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=HYPERLINK("https://leilaoonline.com.br/lote/detalhe/126125", "16416")</f>
      </c>
      <c r="B43" s="4" t="s">
        <f>=HYPERLINK("https://leilaoonline.com.br/lote/detalhe/126125", " TRATOR VALTRA BT190, ANO 2014,  FR88487, LOC. GASA ")</f>
      </c>
      <c r="C43" s="4" t="inlineStr">
        <is>
          <t>Vendido</t>
        </is>
      </c>
      <c r="D43" s="4" t="inlineStr">
        <is>
          <t>108</t>
        </is>
      </c>
      <c r="E43" s="5" t="inlineStr">
        <is>
          <t>146.000,00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=HYPERLINK("https://leilaoonline.com.br/lote/detalhe/126128", "16418")</f>
      </c>
      <c r="B44" s="4" t="s">
        <f>=HYPERLINK("https://leilaoonline.com.br/lote/detalhe/126128", " PLANTADORA PCP6000, ANO 2010,  FR88896, LOC. GASA ")</f>
      </c>
      <c r="C44" s="4" t="inlineStr">
        <is>
          <t>Vendido</t>
        </is>
      </c>
      <c r="D44" s="4" t="inlineStr">
        <is>
          <t>5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=HYPERLINK("https://leilaoonline.com.br/lote/detalhe/126126", "16422")</f>
      </c>
      <c r="B45" s="4" t="s">
        <f>=HYPERLINK("https://leilaoonline.com.br/lote/detalhe/126126", " TRANSBORDO ATA, ANO 2010, FR112448, LOC. GASA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=HYPERLINK("https://leilaoonline.com.br/lote/detalhe/126136", "16423")</f>
      </c>
      <c r="B46" s="4" t="s">
        <f>=HYPERLINK("https://leilaoonline.com.br/lote/detalhe/126136", " TRANSBORDO SANTAL,  ANO 2013, FR88956, LOC.GASA 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=HYPERLINK("https://leilaoonline.com.br/lote/detalhe/126122", "16425")</f>
      </c>
      <c r="B47" s="4" t="s">
        <f>=HYPERLINK("https://leilaoonline.com.br/lote/detalhe/126122", " TRANSBORDO SANTAL, ANO 2013,  FR88954, LOC.GASA")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=HYPERLINK("https://leilaoonline.com.br/lote/detalhe/126120", "16427")</f>
      </c>
      <c r="B48" s="4" t="s">
        <f>=HYPERLINK("https://leilaoonline.com.br/lote/detalhe/126120", " TRANSBORDO SANTAL, ANO 2007, FR112432, LOC.GASA")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=HYPERLINK("https://leilaoonline.com.br/lote/detalhe/126124", "16429")</f>
      </c>
      <c r="B49" s="4" t="s">
        <f>=HYPERLINK("https://leilaoonline.com.br/lote/detalhe/126124", " TRATOR CASE 240, ANO 2010, FR100044, LOC.GASA")</f>
      </c>
      <c r="C49" s="4" t="inlineStr">
        <is>
          <t>Não vendido</t>
        </is>
      </c>
      <c r="D49" s="4" t="inlineStr">
        <is>
          <t>44</t>
        </is>
      </c>
      <c r="E49" s="5" t="inlineStr">
        <is>
          <t>68.000,00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=HYPERLINK("https://leilaoonline.com.br/lote/detalhe/126138", "16435")</f>
      </c>
      <c r="B50" s="4" t="s">
        <f>=HYPERLINK("https://leilaoonline.com.br/lote/detalhe/126138", " TRATOR N. HOLLAND T8.295, ANO 2014,  FR 88468, LOC. GASA")</f>
      </c>
      <c r="C50" s="4" t="inlineStr">
        <is>
          <t>Não vendido</t>
        </is>
      </c>
      <c r="D50" s="4" t="inlineStr">
        <is>
          <t>162</t>
        </is>
      </c>
      <c r="E50" s="5" t="inlineStr">
        <is>
          <t>206.000,00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=HYPERLINK("https://leilaoonline.com.br/lote/detalhe/126118", "16436")</f>
      </c>
      <c r="B51" s="4" t="s">
        <f>=HYPERLINK("https://leilaoonline.com.br/lote/detalhe/126118", " REBOQUE RANDON, ANO 2012/2013, FR112533, LOC. MUNDIAL ")</f>
      </c>
      <c r="C51" s="4" t="inlineStr">
        <is>
          <t>Vendido</t>
        </is>
      </c>
      <c r="D51" s="4" t="inlineStr">
        <is>
          <t>1</t>
        </is>
      </c>
      <c r="E51" s="5" t="inlineStr">
        <is>
          <t>30.000,00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=HYPERLINK("https://leilaoonline.com.br/lote/detalhe/126134", "16437")</f>
      </c>
      <c r="B52" s="4" t="s">
        <f>=HYPERLINK("https://leilaoonline.com.br/lote/detalhe/126134", " TRATOR VALTRA BT190, ANO 2014,  FR88484, LOC. MUNDIAL ")</f>
      </c>
      <c r="C52" s="4" t="inlineStr">
        <is>
          <t>Vendido</t>
        </is>
      </c>
      <c r="D52" s="4" t="inlineStr">
        <is>
          <t>140</t>
        </is>
      </c>
      <c r="E52" s="5" t="inlineStr">
        <is>
          <t>189.000,00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=HYPERLINK("https://leilaoonline.com.br/lote/detalhe/126133", "16439")</f>
      </c>
      <c r="B53" s="4" t="s">
        <f>=HYPERLINK("https://leilaoonline.com.br/lote/detalhe/126133", " TRANSBORDO ATA, ANO 2010,  FR112444, LOC. MUNDIAL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=HYPERLINK("https://leilaoonline.com.br/lote/detalhe/126123", "16440")</f>
      </c>
      <c r="B54" s="4" t="s">
        <f>=HYPERLINK("https://leilaoonline.com.br/lote/detalhe/126123", " DOLLY ( VENDA S/ DOCUMENTO) ANO 2008,  FR97995, LOC. MUNDIAL ")</f>
      </c>
      <c r="C54" s="4" t="inlineStr">
        <is>
          <t>Vendido</t>
        </is>
      </c>
      <c r="D54" s="4" t="inlineStr">
        <is>
          <t>11</t>
        </is>
      </c>
      <c r="E54" s="5" t="inlineStr">
        <is>
          <t>11.000,00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=HYPERLINK("https://leilaoonline.com.br/lote/detalhe/126121", "16442")</f>
      </c>
      <c r="B55" s="4" t="s">
        <f>=HYPERLINK("https://leilaoonline.com.br/lote/detalhe/126121", " TRANSBORDO ATA, ANO 2012, FR93868, LOC. MUNDIAL 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=HYPERLINK("https://leilaoonline.com.br/lote/detalhe/126119", "16443")</f>
      </c>
      <c r="B56" s="4" t="s">
        <f>=HYPERLINK("https://leilaoonline.com.br/lote/detalhe/126119", " DOLLY ( VENDA S/ DOCUMENTO) ANO 2008, FR56902, LOC. MUNDIAL ")</f>
      </c>
      <c r="C56" s="4" t="inlineStr">
        <is>
          <t>Vendido</t>
        </is>
      </c>
      <c r="D56" s="4" t="inlineStr">
        <is>
          <t>11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=HYPERLINK("https://leilaoonline.com.br/lote/detalhe/126127", "16444")</f>
      </c>
      <c r="B57" s="4" t="s">
        <f>=HYPERLINK("https://leilaoonline.com.br/lote/detalhe/126127", " TRANSBORDO SANTAL, ANO 2010,  FR91442, LOC. MUNDIAL 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=HYPERLINK("https://leilaoonline.com.br/lote/detalhe/126130", "16445")</f>
      </c>
      <c r="B58" s="4" t="s">
        <f>=HYPERLINK("https://leilaoonline.com.br/lote/detalhe/126130", " TRANSBORDO ATA, ANO 2010,  FR112445, LOC. MUNDIAL 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11.500,00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=HYPERLINK("https://leilaoonline.com.br/lote/detalhe/126137", "16446")</f>
      </c>
      <c r="B59" s="4" t="s">
        <f>=HYPERLINK("https://leilaoonline.com.br/lote/detalhe/126137", " TRANSBORDO ATA, ANO 2010,  FR112440, LOC. MUNDIAL 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=HYPERLINK("https://leilaoonline.com.br/lote/detalhe/126132", "16447")</f>
      </c>
      <c r="B60" s="4" t="s">
        <f>=HYPERLINK("https://leilaoonline.com.br/lote/detalhe/126132", " PLANTADORA PC6000, ANO 2010,  FR112424, LOC. MUNDIAL ")</f>
      </c>
      <c r="C60" s="4" t="inlineStr">
        <is>
          <t>Vendido</t>
        </is>
      </c>
      <c r="D60" s="4" t="inlineStr">
        <is>
          <t>3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=HYPERLINK("https://leilaoonline.com.br/lote/detalhe/126129", "16449")</f>
      </c>
      <c r="B61" s="4" t="s">
        <f>=HYPERLINK("https://leilaoonline.com.br/lote/detalhe/126129", " TRANSBORDO ATA, ANO 2010, FR112628, LOC. MUNDIAL ")</f>
      </c>
      <c r="C61" s="4" t="inlineStr">
        <is>
          <t>Não vendido</t>
        </is>
      </c>
      <c r="D61" s="4" t="inlineStr">
        <is>
          <t>11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=HYPERLINK("https://leilaoonline.com.br/lote/detalhe/126131", "16450")</f>
      </c>
      <c r="B62" s="4" t="s">
        <f>=HYPERLINK("https://leilaoonline.com.br/lote/detalhe/126131", " 2 CARROCERIA TRANSBORDO , ANO 2010, FR112442/112429, LOC. MUNDIAL ")</f>
      </c>
      <c r="C62" s="4" t="inlineStr">
        <is>
          <t>Vendido</t>
        </is>
      </c>
      <c r="D62" s="4" t="inlineStr">
        <is>
          <t>4</t>
        </is>
      </c>
      <c r="E62" s="5" t="inlineStr">
        <is>
          <t>10.500,00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=HYPERLINK("https://leilaoonline.com.br/lote/detalhe/126135", "16451")</f>
      </c>
      <c r="B63" s="4" t="s">
        <f>=HYPERLINK("https://leilaoonline.com.br/lote/detalhe/126135", " SUCATA DE 3 SULCADORES E 4 HERBICIDAS,( 112786/112771/112788)  LOC.MUNDIAL  ")</f>
      </c>
      <c r="C63" s="4" t="inlineStr">
        <is>
          <t>Vendido</t>
        </is>
      </c>
      <c r="D63" s="4" t="inlineStr">
        <is>
          <t>1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=HYPERLINK("https://leilaoonline.com.br/lote/detalhe/126146", "16453")</f>
      </c>
      <c r="B64" s="4" t="s">
        <f>=HYPERLINK("https://leilaoonline.com.br/lote/detalhe/126146", " TRANSBORDO SANTAL, ANO 2013, FR84616, LOC.BENALCOOL")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=HYPERLINK("https://leilaoonline.com.br/lote/detalhe/126148", "16456")</f>
      </c>
      <c r="B65" s="4" t="s">
        <f>=HYPERLINK("https://leilaoonline.com.br/lote/detalhe/126148", " TANQUE FIBRA, ANO 2006,  FR91470, LOC. BENALCOOL ")</f>
      </c>
      <c r="C65" s="4" t="inlineStr">
        <is>
          <t>Vendido</t>
        </is>
      </c>
      <c r="D65" s="4" t="inlineStr">
        <is>
          <t>17</t>
        </is>
      </c>
      <c r="E65" s="5" t="inlineStr">
        <is>
          <t>13.000,00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=HYPERLINK("https://leilaoonline.com.br/lote/detalhe/126154", "16458")</f>
      </c>
      <c r="B66" s="4" t="s">
        <f>=HYPERLINK("https://leilaoonline.com.br/lote/detalhe/126154", " CARRETA DE SERVIÇOS DIVERSOS, SF, LOC. BENALCOOL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=HYPERLINK("https://leilaoonline.com.br/lote/detalhe/126160", "16459")</f>
      </c>
      <c r="B67" s="4" t="s">
        <f>=HYPERLINK("https://leilaoonline.com.br/lote/detalhe/126160", " CARRETA DE TORTA, SF, LOC. BENALCOOL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=HYPERLINK("https://leilaoonline.com.br/lote/detalhe/126151", "16461")</f>
      </c>
      <c r="B68" s="4" t="s">
        <f>=HYPERLINK("https://leilaoonline.com.br/lote/detalhe/126151", " ONIBUS M.BENZ/OF 1315, ANO 1995/1995, FR 81358, LOC. BENALCOOL ")</f>
      </c>
      <c r="C68" s="4" t="inlineStr">
        <is>
          <t>Vendido</t>
        </is>
      </c>
      <c r="D68" s="4" t="inlineStr">
        <is>
          <t>8</t>
        </is>
      </c>
      <c r="E68" s="5" t="inlineStr">
        <is>
          <t>15.500,00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=HYPERLINK("https://leilaoonline.com.br/lote/detalhe/126139", "16478")</f>
      </c>
      <c r="B69" s="4" t="s">
        <f>=HYPERLINK("https://leilaoonline.com.br/lote/detalhe/126139", " TRATOR VALTRA BH210, ANO 2014,  FR91393, LOC. DESTIVALE ")</f>
      </c>
      <c r="C69" s="4" t="inlineStr">
        <is>
          <t>Vendido</t>
        </is>
      </c>
      <c r="D69" s="4" t="inlineStr">
        <is>
          <t>67</t>
        </is>
      </c>
      <c r="E69" s="5" t="inlineStr">
        <is>
          <t>197.000,00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=HYPERLINK("https://leilaoonline.com.br/lote/detalhe/126153", "16479")</f>
      </c>
      <c r="B70" s="4" t="s">
        <f>=HYPERLINK("https://leilaoonline.com.br/lote/detalhe/126153", " TRANSBORDO SANTAL, ANO 2014,  FR91269. LOC.DESTIVALE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=HYPERLINK("https://leilaoonline.com.br/lote/detalhe/126149", "16480")</f>
      </c>
      <c r="B71" s="4" t="s">
        <f>=HYPERLINK("https://leilaoonline.com.br/lote/detalhe/126149", " TRANSBORDO SANTAL, ANO 2010,  FR91294, LOC. DESTIVALE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=HYPERLINK("https://leilaoonline.com.br/lote/detalhe/126150", "16481")</f>
      </c>
      <c r="B72" s="4" t="s">
        <f>=HYPERLINK("https://leilaoonline.com.br/lote/detalhe/126150", " CARRETA DE TORTA, ANO 2006,  FR 91809, LOC. DESTIVALE 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5.500,00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=HYPERLINK("https://leilaoonline.com.br/lote/detalhe/128036", "17253")</f>
      </c>
      <c r="B73" s="4" t="s">
        <f>=HYPERLINK("https://leilaoonline.com.br/lote/detalhe/128036", " CAMINHÃO M.BENZ/L 2213, ANO 1981/1981, FR230030, LOC.IPAUSSU")</f>
      </c>
      <c r="C73" s="4" t="inlineStr">
        <is>
          <t>Não vendido</t>
        </is>
      </c>
      <c r="D73" s="4" t="inlineStr">
        <is>
          <t>36</t>
        </is>
      </c>
      <c r="E73" s="5" t="inlineStr">
        <is>
          <t>32.500,00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=HYPERLINK("https://leilaoonline.com.br/lote/detalhe/126412", "17261")</f>
      </c>
      <c r="B74" s="4" t="s">
        <f>=HYPERLINK("https://leilaoonline.com.br/lote/detalhe/126412", " REBOQUE RANDON, 2012/2013, (S/PNEUS E S/ RODAS) FR82685, LOC. IPAUSSU 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32.000,00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=HYPERLINK("https://leilaoonline.com.br/lote/detalhe/126401", "17371")</f>
      </c>
      <c r="B75" s="4" t="s">
        <f>=HYPERLINK("https://leilaoonline.com.br/lote/detalhe/126401", " S.REBOQUE  RANDON 12,50 M, ANO 2008, (S/PNEUS E S/ RODAS) FR112511, LOC. IPAUSSU 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31.000,00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=HYPERLINK("https://leilaoonline.com.br/lote/detalhe/126306", "17372")</f>
      </c>
      <c r="B76" s="4" t="s">
        <f>=HYPERLINK("https://leilaoonline.com.br/lote/detalhe/126306", "05 PÇAS TAMBOR SUP. JD CB11469332, 08 PÇAS RECOLHEDOR APOIO JD CB11472987, E 08 PÇAS RECOLHEDOR APOIO JD CB11472960, LOC. IPAUSSU 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400,00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=HYPERLINK("https://leilaoonline.com.br/lote/detalhe/126402", "17382")</f>
      </c>
      <c r="B77" s="4" t="s">
        <f>=HYPERLINK("https://leilaoonline.com.br/lote/detalhe/126402", " SEMI-REBOQUE RANDON 12,50 M, ANO 2012, (S/PNEUS E S/ RODAS) FR 46922, LOC. IPAUSSU 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33.000,00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=HYPERLINK("https://leilaoonline.com.br/lote/detalhe/126410", "17389")</f>
      </c>
      <c r="B78" s="4" t="s">
        <f>=HYPERLINK("https://leilaoonline.com.br/lote/detalhe/126410", " 18 TUBOS DE FIBRA SUCATA, SF, LOC. TARUMÃ")</f>
      </c>
      <c r="C78" s="4" t="inlineStr">
        <is>
          <t>Vendido</t>
        </is>
      </c>
      <c r="D78" s="4" t="inlineStr">
        <is>
          <t>14</t>
        </is>
      </c>
      <c r="E78" s="5" t="inlineStr">
        <is>
          <t>1.450,00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=HYPERLINK("https://leilaoonline.com.br/lote/detalhe/126411", "17391")</f>
      </c>
      <c r="B79" s="4" t="s">
        <f>=HYPERLINK("https://leilaoonline.com.br/lote/detalhe/126411", "2 ESTEIRAS E 1 PRATELEIRA SUCATEADAS, SF, LOC. TARUMA")</f>
      </c>
      <c r="C79" s="4" t="inlineStr">
        <is>
          <t>Vendido</t>
        </is>
      </c>
      <c r="D79" s="4" t="inlineStr">
        <is>
          <t>32</t>
        </is>
      </c>
      <c r="E79" s="5" t="inlineStr">
        <is>
          <t>5.209,00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=HYPERLINK("https://leilaoonline.com.br/lote/detalhe/126419", "18013")</f>
      </c>
      <c r="B80" s="4" t="s">
        <f>=HYPERLINK("https://leilaoonline.com.br/lote/detalhe/126419", " CARRETA ABRIGO FAB.PRÓPRIA, ANO 2009,FR164371,  LOC.JATAI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=HYPERLINK("https://leilaoonline.com.br/lote/detalhe/126428", "18014")</f>
      </c>
      <c r="B81" s="4" t="s">
        <f>=HYPERLINK("https://leilaoonline.com.br/lote/detalhe/126428", " CARRETA ABRIGO FAB.PRÓPRIA, ANO 2009, FR164372,  LOC.JATAI 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=HYPERLINK("https://leilaoonline.com.br/lote/detalhe/126422", "18015")</f>
      </c>
      <c r="B82" s="4" t="s">
        <f>=HYPERLINK("https://leilaoonline.com.br/lote/detalhe/126422", " CARRETA ABRIGO FAB.PRÓPRIA, ANO 2009, FR164376,  LOC.JATAI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=HYPERLINK("https://leilaoonline.com.br/lote/detalhe/126430", "18021")</f>
      </c>
      <c r="B83" s="4" t="s">
        <f>=HYPERLINK("https://leilaoonline.com.br/lote/detalhe/126430", " PLANT.CANA AUTOMÁTICA DMB, ANO 2010, FR91550, LOC.JATAI 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10.500,00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=HYPERLINK("https://leilaoonline.com.br/lote/detalhe/126429", "18082")</f>
      </c>
      <c r="B84" s="4" t="s">
        <f>=HYPERLINK("https://leilaoonline.com.br/lote/detalhe/126429", " CARRETA ABRIGO FAB.PRÓPRIA, ANO 2013, FR164391, LOC. JATAI 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5.750,00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=HYPERLINK("https://leilaoonline.com.br/lote/detalhe/126418", "18083")</f>
      </c>
      <c r="B85" s="4" t="s">
        <f>=HYPERLINK("https://leilaoonline.com.br/lote/detalhe/126418", " CARRETA ABRIGO FAB.PRÓPRIA,ANO 2013, FR164396, LOC. JATAI ")</f>
      </c>
      <c r="C85" s="4" t="inlineStr">
        <is>
          <t>Não vendido</t>
        </is>
      </c>
      <c r="D85" s="4" t="inlineStr">
        <is>
          <t>18</t>
        </is>
      </c>
      <c r="E85" s="5" t="inlineStr">
        <is>
          <t>9.250,00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=HYPERLINK("https://leilaoonline.com.br/lote/detalhe/126415", "18084")</f>
      </c>
      <c r="B86" s="4" t="s">
        <f>=HYPERLINK("https://leilaoonline.com.br/lote/detalhe/126415", " CARRETA ABRIGO FAB.PRÓPRIA, ANO 2013, FR164392, LOC. JATAI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=HYPERLINK("https://leilaoonline.com.br/lote/detalhe/126417", "18111")</f>
      </c>
      <c r="B87" s="4" t="s">
        <f>=HYPERLINK("https://leilaoonline.com.br/lote/detalhe/126417", " SUCATA DE CAMINHÃO VW. 26-280 CRM 6X4, ANO 2013, FR163201,  LOC.JATAI 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17.000,00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=HYPERLINK("https://leilaoonline.com.br/lote/detalhe/126424", "18112")</f>
      </c>
      <c r="B88" s="4" t="s">
        <f>=HYPERLINK("https://leilaoonline.com.br/lote/detalhe/126424", " REBOQUE 4E S.ISABEL 12,5M, ANO 2012, FR164401, LOC. JATAI 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=HYPERLINK("https://leilaoonline.com.br/lote/detalhe/126421", "18113")</f>
      </c>
      <c r="B89" s="4" t="s">
        <f>=HYPERLINK("https://leilaoonline.com.br/lote/detalhe/126421", " SUCATAS DE RODAS E OUTROS ITENS, SF , LOC. JATAI ")</f>
      </c>
      <c r="C89" s="4" t="inlineStr">
        <is>
          <t>Não vendido</t>
        </is>
      </c>
      <c r="D89" s="4" t="inlineStr">
        <is>
          <t>117</t>
        </is>
      </c>
      <c r="E89" s="5" t="inlineStr">
        <is>
          <t>52.000,00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=HYPERLINK("https://leilaoonline.com.br/lote/detalhe/126414", "18114")</f>
      </c>
      <c r="B90" s="4" t="s">
        <f>=HYPERLINK("https://leilaoonline.com.br/lote/detalhe/126414", " CAIXA D'ÁGUA TUBULAR 20000 LITROS, SF, LOC. JATAI ")</f>
      </c>
      <c r="C90" s="4" t="inlineStr">
        <is>
          <t>Não vendido</t>
        </is>
      </c>
      <c r="D90" s="4" t="inlineStr">
        <is>
          <t>66</t>
        </is>
      </c>
      <c r="E90" s="5" t="inlineStr">
        <is>
          <t>22.500,00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=HYPERLINK("https://leilaoonline.com.br/lote/detalhe/126427", "18115")</f>
      </c>
      <c r="B91" s="4" t="s">
        <f>=HYPERLINK("https://leilaoonline.com.br/lote/detalhe/126427", " UNIDADE CALIBRADORA, SF, LOC. JATAI ")</f>
      </c>
      <c r="C91" s="4" t="inlineStr">
        <is>
          <t>Não vendido</t>
        </is>
      </c>
      <c r="D91" s="4" t="inlineStr">
        <is>
          <t>18</t>
        </is>
      </c>
      <c r="E91" s="5" t="inlineStr">
        <is>
          <t>4.750,00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=HYPERLINK("https://leilaoonline.com.br/lote/detalhe/126431", "18116")</f>
      </c>
      <c r="B92" s="4" t="s">
        <f>=HYPERLINK("https://leilaoonline.com.br/lote/detalhe/126431", " TRANS. STA ISABEL TCS 12T, ANO 2010, FR164309, LOC. JATAI 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=HYPERLINK("https://leilaoonline.com.br/lote/detalhe/126425", "18117")</f>
      </c>
      <c r="B93" s="4" t="s">
        <f>=HYPERLINK("https://leilaoonline.com.br/lote/detalhe/126425", " TRANS. STA ISABEL TCS 12T, ANO 2011, FR164341, LOC. JATAI 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5.500,00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=HYPERLINK("https://leilaoonline.com.br/lote/detalhe/126416", "18118")</f>
      </c>
      <c r="B94" s="4" t="s">
        <f>=HYPERLINK("https://leilaoonline.com.br/lote/detalhe/126416", " TRANS. STA ISABEL TCS 12T, ANO 2010, FR164302, LOC. JATAI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8.000,00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=HYPERLINK("https://leilaoonline.com.br/lote/detalhe/126423", "18119")</f>
      </c>
      <c r="B95" s="4" t="s">
        <f>=HYPERLINK("https://leilaoonline.com.br/lote/detalhe/126423", " TRANS. STA ISABEL TCS 12T, ANO 2010, FR68030, LOC.JATAI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5.500,00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=HYPERLINK("https://leilaoonline.com.br/lote/detalhe/126426", "18120")</f>
      </c>
      <c r="B96" s="4" t="s">
        <f>=HYPERLINK("https://leilaoonline.com.br/lote/detalhe/126426", " TRANS. STA ISABEL TCS 12T, ANO 2010, FR38347, LOC.JATAI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5.500,00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=HYPERLINK("https://leilaoonline.com.br/lote/detalhe/126420", "18121")</f>
      </c>
      <c r="B97" s="4" t="s">
        <f>=HYPERLINK("https://leilaoonline.com.br/lote/detalhe/126420", " TRANS. STA ISABEL TCS 12T, ANO 2011, FR164346, LOC. JATAI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5.500,00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=HYPERLINK("https://leilaoonline.com.br/lote/detalhe/126294", "20335")</f>
      </c>
      <c r="B98" s="4" t="s">
        <f>=HYPERLINK("https://leilaoonline.com.br/lote/detalhe/126294", " CARRETA ESP. CALCARIO SOLLUS, ANO 2006, FR57239, LOC.COSTA PINTO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=HYPERLINK("https://leilaoonline.com.br/lote/detalhe/126301", "20461")</f>
      </c>
      <c r="B99" s="4" t="s">
        <f>=HYPERLINK("https://leilaoonline.com.br/lote/detalhe/126301", "ELETROENCEFALOGRAMA MERDITRON – PLAQUETA 185453, LOC. COSTA PINTO")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=HYPERLINK("https://leilaoonline.com.br/lote/detalhe/126300", "20466")</f>
      </c>
      <c r="B100" s="4" t="s">
        <f>=HYPERLINK("https://leilaoonline.com.br/lote/detalhe/126300", "INCUBADORA BIOLÓGICA BIOCONTROL 6t- bivolt- LOC. COSTA PINTO")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=HYPERLINK("https://leilaoonline.com.br/lote/detalhe/128034", "20470")</f>
      </c>
      <c r="B101" s="4" t="s">
        <f>=HYPERLINK("https://leilaoonline.com.br/lote/detalhe/128034", " TRATOR VALTRA BH145 4X4, ANO 2013, FR360754, LOC. BOM RETIRO")</f>
      </c>
      <c r="C101" s="4" t="inlineStr">
        <is>
          <t>Não vendido</t>
        </is>
      </c>
      <c r="D101" s="4" t="inlineStr">
        <is>
          <t>82</t>
        </is>
      </c>
      <c r="E101" s="5" t="inlineStr">
        <is>
          <t>191.000,00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=HYPERLINK("https://leilaoonline.com.br/lote/detalhe/128032", "20484")</f>
      </c>
      <c r="B102" s="4" t="s">
        <f>=HYPERLINK("https://leilaoonline.com.br/lote/detalhe/128032", " TRATOR VALTRA BH210, ANO 2014, FR 61031, LOC.BOM RETIRO ")</f>
      </c>
      <c r="C102" s="4" t="inlineStr">
        <is>
          <t>Não vendido</t>
        </is>
      </c>
      <c r="D102" s="4" t="inlineStr">
        <is>
          <t>84</t>
        </is>
      </c>
      <c r="E102" s="5" t="inlineStr">
        <is>
          <t>226.000,00</t>
        </is>
      </c>
      <c r="F102" s="4" t="inlineStr">
        <is>
          <t>2000.00</t>
        </is>
      </c>
    </row>
    <row collapsed="false" customFormat="false" customHeight="false" hidden="false" ht="12.1" outlineLevel="0" r="103">
      <c r="A103" s="5" t="s">
        <f>=HYPERLINK("https://leilaoonline.com.br/lote/detalhe/128033", "20485")</f>
      </c>
      <c r="B103" s="4" t="s">
        <f>=HYPERLINK("https://leilaoonline.com.br/lote/detalhe/128033", " TRATOR VALTRA BH210, ANO 2014, FR116534, LOC.BOM RETIRO ")</f>
      </c>
      <c r="C103" s="4" t="inlineStr">
        <is>
          <t>Não vendido</t>
        </is>
      </c>
      <c r="D103" s="4" t="inlineStr">
        <is>
          <t>71</t>
        </is>
      </c>
      <c r="E103" s="5" t="inlineStr">
        <is>
          <t>210.000,00</t>
        </is>
      </c>
      <c r="F103" s="4" t="inlineStr">
        <is>
          <t>2000.00</t>
        </is>
      </c>
    </row>
    <row collapsed="false" customFormat="false" customHeight="false" hidden="false" ht="12.1" outlineLevel="0" r="104">
      <c r="A104" s="5" t="s">
        <f>=HYPERLINK("https://leilaoonline.com.br/lote/detalhe/127326", "20537")</f>
      </c>
      <c r="B104" s="4" t="s">
        <f>=HYPERLINK("https://leilaoonline.com.br/lote/detalhe/127326", "LOTE DE 3 ibcs de SUCATA ELETRICA (sem os Ibcs), MOBILIARIO E EQUIPAMENTOS DE LABORATORIO, SF, LOC. RAFARD ")</f>
      </c>
      <c r="C104" s="4" t="inlineStr">
        <is>
          <t>Não vendido</t>
        </is>
      </c>
      <c r="D104" s="4" t="inlineStr">
        <is>
          <t>12</t>
        </is>
      </c>
      <c r="E104" s="5" t="inlineStr">
        <is>
          <t>1.600,00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=HYPERLINK("https://leilaoonline.com.br/lote/detalhe/127327", "20539")</f>
      </c>
      <c r="B105" s="4" t="s">
        <f>=HYPERLINK("https://leilaoonline.com.br/lote/detalhe/127327", "VARIADOR DE VELOCIDADE PLAQ. 265892, LOC. RAFARD")</f>
      </c>
      <c r="C105" s="4" t="inlineStr">
        <is>
          <t>Vendido</t>
        </is>
      </c>
      <c r="D105" s="4" t="inlineStr">
        <is>
          <t>7</t>
        </is>
      </c>
      <c r="E105" s="5" t="inlineStr">
        <is>
          <t>1.104,00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=HYPERLINK("https://leilaoonline.com.br/lote/detalhe/127328", "20540")</f>
      </c>
      <c r="B106" s="4" t="s">
        <f>=HYPERLINK("https://leilaoonline.com.br/lote/detalhe/127328", "LOTE DE 13 MOTORES / 14 VALVULAS/ 1 SUCATA DE AR CONDICIONADO, 1 FURADEIRA BALCÃO, 1 ESMERIL, 1 SUCATA TV , SF, LOC. RAFARD ")</f>
      </c>
      <c r="C106" s="4" t="inlineStr">
        <is>
          <t>Vendido</t>
        </is>
      </c>
      <c r="D106" s="4" t="inlineStr">
        <is>
          <t>76</t>
        </is>
      </c>
      <c r="E106" s="5" t="inlineStr">
        <is>
          <t>18.750,00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=HYPERLINK("https://leilaoonline.com.br/lote/detalhe/127329", "20542")</f>
      </c>
      <c r="B107" s="4" t="s">
        <f>=HYPERLINK("https://leilaoonline.com.br/lote/detalhe/127329", "LOTE DE 2 CENTRIFUGAS,  FALTANDO PEÇAS (PLAQ 248472 e 069970),  LOC. RAFARD")</f>
      </c>
      <c r="C107" s="4" t="inlineStr">
        <is>
          <t>Vendido</t>
        </is>
      </c>
      <c r="D107" s="4" t="inlineStr">
        <is>
          <t>36</t>
        </is>
      </c>
      <c r="E107" s="5" t="inlineStr">
        <is>
          <t>50.000,00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=HYPERLINK("https://leilaoonline.com.br/lote/detalhe/127330", "20543")</f>
      </c>
      <c r="B108" s="4" t="s">
        <f>=HYPERLINK("https://leilaoonline.com.br/lote/detalhe/127330", "LOTE DE 55 MOTORES E 10 BOMBAS TUFLEX , SF, LOC. RAFARD")</f>
      </c>
      <c r="C108" s="4" t="inlineStr">
        <is>
          <t>Vendido</t>
        </is>
      </c>
      <c r="D108" s="4" t="inlineStr">
        <is>
          <t>65</t>
        </is>
      </c>
      <c r="E108" s="5" t="inlineStr">
        <is>
          <t>25.800,00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=HYPERLINK("https://leilaoonline.com.br/lote/detalhe/128035", "20549")</f>
      </c>
      <c r="B109" s="4" t="s">
        <f>=HYPERLINK("https://leilaoonline.com.br/lote/detalhe/128035", "TRATOR CASE MAXXUM 180 4X4, ANO 2010, FR1112389, LOC. BOM RETIRO ")</f>
      </c>
      <c r="C109" s="4" t="inlineStr">
        <is>
          <t>Não vendido</t>
        </is>
      </c>
      <c r="D109" s="4" t="inlineStr">
        <is>
          <t>80</t>
        </is>
      </c>
      <c r="E109" s="5" t="inlineStr">
        <is>
          <t>124.000,00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=HYPERLINK("https://leilaoonline.com.br/lote/detalhe/126406", "20577")</f>
      </c>
      <c r="B110" s="4" t="s">
        <f>=HYPERLINK("https://leilaoonline.com.br/lote/detalhe/126406", " SEMI-REBOQUE CARRETA CINZA ( REMARCAÇÃO DE CHASSI), ANO 1995, FR121287, LOC. COSTA PINTO")</f>
      </c>
      <c r="C110" s="4" t="inlineStr">
        <is>
          <t>Não vendido</t>
        </is>
      </c>
      <c r="D110" s="4" t="inlineStr">
        <is>
          <t>7</t>
        </is>
      </c>
      <c r="E110" s="5" t="inlineStr">
        <is>
          <t>8.500,00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=HYPERLINK("https://leilaoonline.com.br/lote/detalhe/126405", "20579")</f>
      </c>
      <c r="B111" s="4" t="s">
        <f>=HYPERLINK("https://leilaoonline.com.br/lote/detalhe/126405", " CARRETA SERVICOS DIVERSOS COR AMARELO, ANO 1984, FR57222, LOC.COSTA PINTO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=HYPERLINK("https://leilaoonline.com.br/lote/detalhe/126298", "20580")</f>
      </c>
      <c r="B112" s="4" t="s">
        <f>=HYPERLINK("https://leilaoonline.com.br/lote/detalhe/126298", " CARRETA SOLLUS DISTRIBUIDOR DE TORTA FILTRO, ANO 2011, FR57309, LOC. COSTA PINTO 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=HYPERLINK("https://leilaoonline.com.br/lote/detalhe/126299", "20581")</f>
      </c>
      <c r="B113" s="4" t="s">
        <f>=HYPERLINK("https://leilaoonline.com.br/lote/detalhe/126299", " ENXADA HOWARD ENGUNERING LIMITED ROTATIVA, ANO 2013, FR57323, LOC. COSTA PINTO 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3.750,00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=HYPERLINK("https://leilaoonline.com.br/lote/detalhe/126290", "20582")</f>
      </c>
      <c r="B114" s="4" t="s">
        <f>=HYPERLINK("https://leilaoonline.com.br/lote/detalhe/126290", " ELIMINADOR SOQUEIRA DMB, ANO 2006, FR25272, LOC.COSTA PINTO")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4.500,00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=HYPERLINK("https://leilaoonline.com.br/lote/detalhe/126295", "20583")</f>
      </c>
      <c r="B115" s="4" t="s">
        <f>=HYPERLINK("https://leilaoonline.com.br/lote/detalhe/126295", " ELIMINADOR SOQUEIRA DMB, ANO 2010, FR57289, LOC. COSTA PINTO")</f>
      </c>
      <c r="C115" s="4" t="inlineStr">
        <is>
          <t>Não vendido</t>
        </is>
      </c>
      <c r="D115" s="4" t="inlineStr">
        <is>
          <t>5</t>
        </is>
      </c>
      <c r="E115" s="5" t="inlineStr">
        <is>
          <t>6.000,00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=HYPERLINK("https://leilaoonline.com.br/lote/detalhe/127566", "20586")</f>
      </c>
      <c r="B116" s="4" t="s">
        <f>=HYPERLINK("https://leilaoonline.com.br/lote/detalhe/127566", " CARREGADEIRA 1.1 CANA CMP MASTER 1200KG 100º- TRATOR VALTRA BM100 FROTA 139338, ANO 2013, FRFR140261, LOC.COSTA PINTO ")</f>
      </c>
      <c r="C116" s="4" t="inlineStr">
        <is>
          <t>Não vendido</t>
        </is>
      </c>
      <c r="D116" s="4" t="inlineStr">
        <is>
          <t>107</t>
        </is>
      </c>
      <c r="E116" s="5" t="inlineStr">
        <is>
          <t>141.000,00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=HYPERLINK("https://leilaoonline.com.br/lote/detalhe/126291", "20602")</f>
      </c>
      <c r="B117" s="4" t="s">
        <f>=HYPERLINK("https://leilaoonline.com.br/lote/detalhe/126291", " CARRETA DISTISBUIDORA DE TORTA SPANDER, ANO 2011, FR139939, LOC.BOM RETIRO ")</f>
      </c>
      <c r="C117" s="4" t="inlineStr">
        <is>
          <t>Não vendido</t>
        </is>
      </c>
      <c r="D117" s="4" t="inlineStr">
        <is>
          <t>7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=HYPERLINK("https://leilaoonline.com.br/lote/detalhe/126296", "20606")</f>
      </c>
      <c r="B118" s="4" t="s">
        <f>=HYPERLINK("https://leilaoonline.com.br/lote/detalhe/126296", " CARRETA ESPARRAMADORA CALCAREO SOLLUS, ANO 2011, FR25307, LOC.BOM RETIRO 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3.500,00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=HYPERLINK("https://leilaoonline.com.br/lote/detalhe/126292", "20607")</f>
      </c>
      <c r="B119" s="4" t="s">
        <f>=HYPERLINK("https://leilaoonline.com.br/lote/detalhe/126292", " ADUBADORA JM3520SH JUMIL, ANO ANO 2011, FR57304, LOC.BOM RETIRO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=HYPERLINK("https://leilaoonline.com.br/lote/detalhe/126293", "20609")</f>
      </c>
      <c r="B120" s="4" t="s">
        <f>=HYPERLINK("https://leilaoonline.com.br/lote/detalhe/126293", " COLHEDORA JONH DEERE 3522 2L, ANO 2010,FR32225, LOC.BOM RETIRO  ")</f>
      </c>
      <c r="C120" s="4" t="inlineStr">
        <is>
          <t>Não vendido</t>
        </is>
      </c>
      <c r="D120" s="4" t="inlineStr">
        <is>
          <t>8</t>
        </is>
      </c>
      <c r="E120" s="5" t="inlineStr">
        <is>
          <t>27.000,00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=HYPERLINK("https://leilaoonline.com.br/lote/detalhe/126289", "20612")</f>
      </c>
      <c r="B121" s="4" t="s">
        <f>=HYPERLINK("https://leilaoonline.com.br/lote/detalhe/126289", " ADUBADEIRA JM3520SH JUMIL, ANO 2011, FR 25214, LOC. BOM RETIRO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=HYPERLINK("https://leilaoonline.com.br/lote/detalhe/126297", "20613")</f>
      </c>
      <c r="B122" s="4" t="s">
        <f>=HYPERLINK("https://leilaoonline.com.br/lote/detalhe/126297", " TERRACEADOR FROTA 165242 ANO 2008, FR165242, LOC.BOM RETIRO ")</f>
      </c>
      <c r="C122" s="4" t="inlineStr">
        <is>
          <t>Não vendido</t>
        </is>
      </c>
      <c r="D122" s="4" t="inlineStr">
        <is>
          <t>14</t>
        </is>
      </c>
      <c r="E122" s="5" t="inlineStr">
        <is>
          <t>15.000,00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=HYPERLINK("https://leilaoonline.com.br/lote/detalhe/127331", "20685")</f>
      </c>
      <c r="B123" s="4" t="s">
        <f>=HYPERLINK("https://leilaoonline.com.br/lote/detalhe/127331", "LOTE DE MOBILIARIO E EQUIPAMENTOS DIVERSOS , SF , LOC. SÃO FRANCISCO ")</f>
      </c>
      <c r="C123" s="4" t="inlineStr">
        <is>
          <t>Não vendido</t>
        </is>
      </c>
      <c r="D123" s="4" t="inlineStr">
        <is>
          <t>6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=HYPERLINK("https://leilaoonline.com.br/lote/detalhe/127332", "20686")</f>
      </c>
      <c r="B124" s="4" t="s">
        <f>=HYPERLINK("https://leilaoonline.com.br/lote/detalhe/127332", "LOTE DE MOTORES 18 DIVERSOS TAMANHOS, SF, LOC. SÃO FRANCISCO ")</f>
      </c>
      <c r="C124" s="4" t="inlineStr">
        <is>
          <t>Vendido</t>
        </is>
      </c>
      <c r="D124" s="4" t="inlineStr">
        <is>
          <t>95</t>
        </is>
      </c>
      <c r="E124" s="5" t="inlineStr">
        <is>
          <t>27.950,00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=HYPERLINK("https://leilaoonline.com.br/lote/detalhe/126303", "25020")</f>
      </c>
      <c r="B125" s="4" t="s">
        <f>=HYPERLINK("https://leilaoonline.com.br/lote/detalhe/126303", "10 CADEIRAS DIVERSAS, ( SENDO 7 UND. DO MODELO 1, E 3 UND. DO MODELO 2 ) LOC. Aeroporto de Guarulhos")</f>
      </c>
      <c r="C125" s="4" t="inlineStr">
        <is>
          <t>Vendido</t>
        </is>
      </c>
      <c r="D125" s="4" t="inlineStr">
        <is>
          <t>3</t>
        </is>
      </c>
      <c r="E125" s="5" t="inlineStr">
        <is>
          <t>450,00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=HYPERLINK("https://leilaoonline.com.br/lote/detalhe/126305", "25021")</f>
      </c>
      <c r="B126" s="4" t="s">
        <f>=HYPERLINK("https://leilaoonline.com.br/lote/detalhe/126305", "LOTES DE FILTRO CESTO, BOMBA, ESFERA, GAVETA, RETENÇÃO E MOTOR ( OBS. LOTES DE SUCATAS) LOC. CUIABÁ")</f>
      </c>
      <c r="C126" s="4" t="inlineStr">
        <is>
          <t>Vendido</t>
        </is>
      </c>
      <c r="D126" s="4" t="inlineStr">
        <is>
          <t>12</t>
        </is>
      </c>
      <c r="E126" s="5" t="inlineStr">
        <is>
          <t>1.800,00</t>
        </is>
      </c>
      <c r="F12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2026-07-13T12:48:24.00Z</dcterms:created>
  <dc:creator>Tellks Tecnologia</dc:creator>
  <cp:revision>0</cp:revision>
</cp:coreProperties>
</file>