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H. Fit 20 • HRV Touring • Onix Plus 20 • Argo • Yaris • Outlander Diesel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11/03/2022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=HYPERLINK("https://leilaoonline.com.br/lote/detalhe/119255", "098")</f>
      </c>
      <c r="B11" s="4" t="s">
        <f>=HYPERLINK("https://leilaoonline.com.br/lote/detalhe/119255", "VW/SAVEIRO CD CROSS  MA; 2014/2015; AZUL; ALCO./GASOL. - FUNCIONANDO")</f>
      </c>
      <c r="C11" s="4" t="inlineStr">
        <is>
          <t>Não vendido</t>
        </is>
      </c>
      <c r="D11" s="4" t="inlineStr">
        <is>
          <t>69</t>
        </is>
      </c>
      <c r="E11" s="5" t="inlineStr">
        <is>
          <t>50.000,00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=HYPERLINK("https://leilaoonline.com.br/lote/detalhe/120329", "102")</f>
      </c>
      <c r="B12" s="4" t="s">
        <f>=HYPERLINK("https://leilaoonline.com.br/lote/detalhe/120329", "veja o vídeo!! VW/T CROSS CL TSI AD; 2021/2021; BRANCA - FUNCIONANDO - IPVA 2022 PAGO - FIPE: R$ 126.135,00")</f>
      </c>
      <c r="C12" s="4" t="inlineStr">
        <is>
          <t>Vendido</t>
        </is>
      </c>
      <c r="D12" s="4" t="inlineStr">
        <is>
          <t>102</t>
        </is>
      </c>
      <c r="E12" s="5" t="inlineStr">
        <is>
          <t>89.500,00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=HYPERLINK("https://leilaoonline.com.br/lote/detalhe/119657", "103")</f>
      </c>
      <c r="B13" s="4" t="s">
        <f>=HYPERLINK("https://leilaoonline.com.br/lote/detalhe/119657", "CHEVROLET S10 ADV FD2; 2018/2019; CINZA; ALCO./GASOL. - FUNCIONANDO - FROTA 202; CP 120 - R$ 123.605,00")</f>
      </c>
      <c r="C13" s="4" t="inlineStr">
        <is>
          <t>Não vendido</t>
        </is>
      </c>
      <c r="D13" s="4" t="inlineStr">
        <is>
          <t>5</t>
        </is>
      </c>
      <c r="E13" s="5" t="inlineStr">
        <is>
          <t>57.500,00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=HYPERLINK("https://leilaoonline.com.br/lote/detalhe/119262", "104")</f>
      </c>
      <c r="B14" s="4" t="s">
        <f>=HYPERLINK("https://leilaoonline.com.br/lote/detalhe/119262", "veja o vídeo!! I/MMC OUTLANDER 2.2 D; 2015/2016; BRANCA; DIESEL - FUNCIONANDO - FIPE: R$ 150.724,00")</f>
      </c>
      <c r="C14" s="4" t="inlineStr">
        <is>
          <t>Não vendido</t>
        </is>
      </c>
      <c r="D14" s="4" t="inlineStr">
        <is>
          <t>51</t>
        </is>
      </c>
      <c r="E14" s="5" t="inlineStr">
        <is>
          <t>107.750,00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=HYPERLINK("https://leilaoonline.com.br/lote/detalhe/119256", "105")</f>
      </c>
      <c r="B15" s="4" t="s">
        <f>=HYPERLINK("https://leilaoonline.com.br/lote/detalhe/119256", "veja o vídeo!! CAMINHÃO MERCEDES BENZ/LS 1634; 2008/2009; BRANCA; DIESEL - FUNCIONANDO")</f>
      </c>
      <c r="C15" s="4" t="inlineStr">
        <is>
          <t>Não vendido</t>
        </is>
      </c>
      <c r="D15" s="4" t="inlineStr">
        <is>
          <t>10</t>
        </is>
      </c>
      <c r="E15" s="5" t="inlineStr">
        <is>
          <t>88.500,00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=HYPERLINK("https://leilaoonline.com.br/lote/detalhe/119260", "106")</f>
      </c>
      <c r="B16" s="4" t="s">
        <f>=HYPERLINK("https://leilaoonline.com.br/lote/detalhe/119260", "veja o vídeo!! HONDA/FIT EX CVT; 2020/2020; VERMELHA; ALCO./GASOL. - FUNCIONANDO - APROX. 9.300KM - FIPE: R$ 93.693,00")</f>
      </c>
      <c r="C16" s="4" t="inlineStr">
        <is>
          <t>Não vendido</t>
        </is>
      </c>
      <c r="D16" s="4" t="inlineStr">
        <is>
          <t>37</t>
        </is>
      </c>
      <c r="E16" s="5" t="inlineStr">
        <is>
          <t>69.250,00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=HYPERLINK("https://leilaoonline.com.br/lote/detalhe/119253", "107")</f>
      </c>
      <c r="B17" s="4" t="s">
        <f>=HYPERLINK("https://leilaoonline.com.br/lote/detalhe/119253", "veja o vídeo!! MERCEDES BENZ/C180 FF; 2016/2016; PRETA; ALC./GASOL. - FUNCIONANDO - FIPE: R$ 126.733,00")</f>
      </c>
      <c r="C17" s="4" t="inlineStr">
        <is>
          <t>Não vendido</t>
        </is>
      </c>
      <c r="D17" s="4" t="inlineStr">
        <is>
          <t>12</t>
        </is>
      </c>
      <c r="E17" s="5" t="inlineStr">
        <is>
          <t>63.500,00</t>
        </is>
      </c>
      <c r="F17" s="4" t="inlineStr">
        <is>
          <t>1500.00</t>
        </is>
      </c>
    </row>
    <row collapsed="false" customFormat="false" customHeight="false" hidden="false" ht="12.1" outlineLevel="0" r="18">
      <c r="A18" s="5" t="s">
        <f>=HYPERLINK("https://leilaoonline.com.br/lote/detalhe/119254", "108")</f>
      </c>
      <c r="B18" s="4" t="s">
        <f>=HYPERLINK("https://leilaoonline.com.br/lote/detalhe/119254", "veja o vídeo!! CHEVROLET/ONIX 10MT LT1; 2020/2020; PRETA; ALCO./GASOL.  - FUNCIONANDO - APROX. 7.500 KM - FIPE: R$ 69.570,00")</f>
      </c>
      <c r="C18" s="4" t="inlineStr">
        <is>
          <t>Não vendido</t>
        </is>
      </c>
      <c r="D18" s="4" t="inlineStr">
        <is>
          <t>62</t>
        </is>
      </c>
      <c r="E18" s="5" t="inlineStr">
        <is>
          <t>45.000,00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=HYPERLINK("https://leilaoonline.com.br/lote/detalhe/120036", "109")</f>
      </c>
      <c r="B19" s="4" t="s">
        <f>=HYPERLINK("https://leilaoonline.com.br/lote/detalhe/120036", "veja o vídeo!! HONDA/FIT LX CVT; 2021/2021; PRATA; ALCO./GASOL. - FUNCIONANDO - APROX. 7.700KM - IPVA 2022 PAGO")</f>
      </c>
      <c r="C19" s="4" t="inlineStr">
        <is>
          <t>Não vendido</t>
        </is>
      </c>
      <c r="D19" s="4" t="inlineStr">
        <is>
          <t>30</t>
        </is>
      </c>
      <c r="E19" s="5" t="inlineStr">
        <is>
          <t>66.250,00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=HYPERLINK("https://leilaoonline.com.br/lote/detalhe/119258", "110")</f>
      </c>
      <c r="B20" s="4" t="s">
        <f>=HYPERLINK("https://leilaoonline.com.br/lote/detalhe/119258", "HONDA/WR-V EXL CVT; 2019/2020; CINZA; ALCO./GASOL. - FUNCIONANDO - IPVA 2022 PAGO")</f>
      </c>
      <c r="C20" s="4" t="inlineStr">
        <is>
          <t>Vendido</t>
        </is>
      </c>
      <c r="D20" s="4" t="inlineStr">
        <is>
          <t>169</t>
        </is>
      </c>
      <c r="E20" s="5" t="inlineStr">
        <is>
          <t>74.000,00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=HYPERLINK("https://leilaoonline.com.br/lote/detalhe/119257", "111")</f>
      </c>
      <c r="B21" s="4" t="s">
        <f>=HYPERLINK("https://leilaoonline.com.br/lote/detalhe/119257", "veja o vídeo!! HONDA/HR-V TOURING; 2021/2021; CINZA; GASOLINA - FUNCIONANDO - IPVA 2022 PAGO - FIPE: R$ 162.396,00")</f>
      </c>
      <c r="C21" s="4" t="inlineStr">
        <is>
          <t>Vendido</t>
        </is>
      </c>
      <c r="D21" s="4" t="inlineStr">
        <is>
          <t>73</t>
        </is>
      </c>
      <c r="E21" s="5" t="inlineStr">
        <is>
          <t>140.500,00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=HYPERLINK("https://leilaoonline.com.br/lote/detalhe/119261", "112")</f>
      </c>
      <c r="B22" s="4" t="s">
        <f>=HYPERLINK("https://leilaoonline.com.br/lote/detalhe/119261", "veja o vídeo!! GM/CHEVROLET A20 CUSTOM; 1989/1990; BRANCA; DIESEL (MOD. COMBUSTIVEL) - FUNCIONANDO")</f>
      </c>
      <c r="C22" s="4" t="inlineStr">
        <is>
          <t>Não vendido</t>
        </is>
      </c>
      <c r="D22" s="4" t="inlineStr">
        <is>
          <t>41</t>
        </is>
      </c>
      <c r="E22" s="5" t="inlineStr">
        <is>
          <t>50.000,00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=HYPERLINK("https://leilaoonline.com.br/lote/detalhe/120054", "113")</f>
      </c>
      <c r="B23" s="4" t="s">
        <f>=HYPERLINK("https://leilaoonline.com.br/lote/detalhe/120054", "veja o vídeo!! HONDA/CIVIC LXS; 2013/2014; PRATA; ALCO./GASOL. - FUNCIONANDO - IPVA 2022 PAGO")</f>
      </c>
      <c r="C23" s="4" t="inlineStr">
        <is>
          <t>Não vendido</t>
        </is>
      </c>
      <c r="D23" s="4" t="inlineStr">
        <is>
          <t>19</t>
        </is>
      </c>
      <c r="E23" s="5" t="inlineStr">
        <is>
          <t>33.000,00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=HYPERLINK("https://leilaoonline.com.br/lote/detalhe/119265", "114")</f>
      </c>
      <c r="B24" s="4" t="s">
        <f>=HYPERLINK("https://leilaoonline.com.br/lote/detalhe/119265", "veja o vídeo!! FIAT/ARGO TREKKING 1.3; 2019/2020; CINZA; ALCO./GASOL. - FUNCIONANDO - IPVA 2022 PAGO - FIPE: R$ 73.475,00")</f>
      </c>
      <c r="C24" s="4" t="inlineStr">
        <is>
          <t>Não vendido</t>
        </is>
      </c>
      <c r="D24" s="4" t="inlineStr">
        <is>
          <t>78</t>
        </is>
      </c>
      <c r="E24" s="5" t="inlineStr">
        <is>
          <t>50.000,00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=HYPERLINK("https://leilaoonline.com.br/lote/detalhe/120037", "115")</f>
      </c>
      <c r="B25" s="4" t="s">
        <f>=HYPERLINK("https://leilaoonline.com.br/lote/detalhe/120037", "CHEVROLET/COBALT 1.4 LT; 2017/2017; AZUL; ALCO./GASOL. - FUNCIONANDO")</f>
      </c>
      <c r="C25" s="4" t="inlineStr">
        <is>
          <t>Não vendido</t>
        </is>
      </c>
      <c r="D25" s="4" t="inlineStr">
        <is>
          <t>25</t>
        </is>
      </c>
      <c r="E25" s="5" t="inlineStr">
        <is>
          <t>28.100,00</t>
        </is>
      </c>
      <c r="F25" s="4" t="inlineStr">
        <is>
          <t>1150.00</t>
        </is>
      </c>
    </row>
    <row collapsed="false" customFormat="false" customHeight="false" hidden="false" ht="12.1" outlineLevel="0" r="26">
      <c r="A26" s="5" t="s">
        <f>=HYPERLINK("https://leilaoonline.com.br/lote/detalhe/119263", "116")</f>
      </c>
      <c r="B26" s="4" t="s">
        <f>=HYPERLINK("https://leilaoonline.com.br/lote/detalhe/119263", "veja o vídeo!! CHEVROLET/ONIX PLUS JOY; 2020/2020; BRANCA; ALCO./GASOL. IPVA 2022 OK - FUNCIONANDO")</f>
      </c>
      <c r="C26" s="4" t="inlineStr">
        <is>
          <t>Não vendido</t>
        </is>
      </c>
      <c r="D26" s="4" t="inlineStr">
        <is>
          <t>33</t>
        </is>
      </c>
      <c r="E26" s="5" t="inlineStr">
        <is>
          <t>49.250,00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=HYPERLINK("https://leilaoonline.com.br/lote/detalhe/119264", "117")</f>
      </c>
      <c r="B27" s="4" t="s">
        <f>=HYPERLINK("https://leilaoonline.com.br/lote/detalhe/119264", "veja o vídeo!! HYUNDAI/HB20 1.0M COMFOR; 2018/2019; BRANCA; ALCO./GASOL. - FUNCIONANDO - IPVA 2022 PAGO")</f>
      </c>
      <c r="C27" s="4" t="inlineStr">
        <is>
          <t>Não vendido</t>
        </is>
      </c>
      <c r="D27" s="4" t="inlineStr">
        <is>
          <t>52</t>
        </is>
      </c>
      <c r="E27" s="5" t="inlineStr">
        <is>
          <t>32.500,00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=HYPERLINK("https://leilaoonline.com.br/lote/detalhe/119266", "118")</f>
      </c>
      <c r="B28" s="4" t="s">
        <f>=HYPERLINK("https://leilaoonline.com.br/lote/detalhe/119266", "veja o vídeo!! I/M. BENZ B 180; 2010/2011; PRATA; GASOLINA - FUNCIONANDO")</f>
      </c>
      <c r="C28" s="4" t="inlineStr">
        <is>
          <t>Não vendido</t>
        </is>
      </c>
      <c r="D28" s="4" t="inlineStr">
        <is>
          <t>18</t>
        </is>
      </c>
      <c r="E28" s="5" t="inlineStr">
        <is>
          <t>15.000,00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=HYPERLINK("https://leilaoonline.com.br/lote/detalhe/119275", "119")</f>
      </c>
      <c r="B29" s="4" t="s">
        <f>=HYPERLINK("https://leilaoonline.com.br/lote/detalhe/119275", "veja o vídeo!! TOYOTA/YARIS HB XLPLUSAT; 2018/2019; BRANCA; ALCO./GASOL. - FUNCIONANDO - IPVA 2022 PAGO")</f>
      </c>
      <c r="C29" s="4" t="inlineStr">
        <is>
          <t>Não vendido</t>
        </is>
      </c>
      <c r="D29" s="4" t="inlineStr">
        <is>
          <t>100</t>
        </is>
      </c>
      <c r="E29" s="5" t="inlineStr">
        <is>
          <t>55.500,00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=HYPERLINK("https://leilaoonline.com.br/lote/detalhe/119277", "121")</f>
      </c>
      <c r="B30" s="4" t="s">
        <f>=HYPERLINK("https://leilaoonline.com.br/lote/detalhe/119277", "FORD/ECOSPORT TIT AT 2.0; 2014/2014; PRATA; ALCO./GASOL. - FUNCIONANDO")</f>
      </c>
      <c r="C30" s="4" t="inlineStr">
        <is>
          <t>Vendido</t>
        </is>
      </c>
      <c r="D30" s="4" t="inlineStr">
        <is>
          <t>56</t>
        </is>
      </c>
      <c r="E30" s="5" t="inlineStr">
        <is>
          <t>60.500,00</t>
        </is>
      </c>
      <c r="F30" s="4" t="inlineStr">
        <is>
          <t>1500.00</t>
        </is>
      </c>
    </row>
    <row collapsed="false" customFormat="false" customHeight="false" hidden="false" ht="12.1" outlineLevel="0" r="31">
      <c r="A31" s="5" t="s">
        <f>=HYPERLINK("https://leilaoonline.com.br/lote/detalhe/120324", "122")</f>
      </c>
      <c r="B31" s="4" t="s">
        <f>=HYPERLINK("https://leilaoonline.com.br/lote/detalhe/120324", "I/KIA SOUL EX 1.6 FF AT; 2011/2012; MARROM; ALCO./GASOL. - FUNCIONANDO")</f>
      </c>
      <c r="C31" s="4" t="inlineStr">
        <is>
          <t>Não vendido</t>
        </is>
      </c>
      <c r="D31" s="4" t="inlineStr">
        <is>
          <t>32</t>
        </is>
      </c>
      <c r="E31" s="5" t="inlineStr">
        <is>
          <t>25.000,00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=HYPERLINK("https://leilaoonline.com.br/lote/detalhe/119272", "123")</f>
      </c>
      <c r="B32" s="4" t="s">
        <f>=HYPERLINK("https://leilaoonline.com.br/lote/detalhe/119272", "veja o vídeo!! HONDA/CITY EXL CVT; 2015/2015; CINZA; ALCO./GASOL. - FUNCIONANDO")</f>
      </c>
      <c r="C32" s="4" t="inlineStr">
        <is>
          <t>Não vendido</t>
        </is>
      </c>
      <c r="D32" s="4" t="inlineStr">
        <is>
          <t>50</t>
        </is>
      </c>
      <c r="E32" s="5" t="inlineStr">
        <is>
          <t>38.000,00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=HYPERLINK("https://leilaoonline.com.br/lote/detalhe/120326", "124")</f>
      </c>
      <c r="B33" s="4" t="s">
        <f>=HYPERLINK("https://leilaoonline.com.br/lote/detalhe/120326", "I/HYUNDAI VERACRUZ 3.8V6; 2007/2008; PRETA; GASOLINA - FUNCIONANDO")</f>
      </c>
      <c r="C33" s="4" t="inlineStr">
        <is>
          <t>Não vendido</t>
        </is>
      </c>
      <c r="D33" s="4" t="inlineStr">
        <is>
          <t>25</t>
        </is>
      </c>
      <c r="E33" s="5" t="inlineStr">
        <is>
          <t>17.000,00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=HYPERLINK("https://leilaoonline.com.br/lote/detalhe/119274", "126")</f>
      </c>
      <c r="B34" s="4" t="s">
        <f>=HYPERLINK("https://leilaoonline.com.br/lote/detalhe/119274", "GM/BLAZER COLINA 4X4; 2005/2005; BRANCA; DIESEL - FUNCIONANDO")</f>
      </c>
      <c r="C34" s="4" t="inlineStr">
        <is>
          <t>Não vendido</t>
        </is>
      </c>
      <c r="D34" s="4" t="inlineStr">
        <is>
          <t>48</t>
        </is>
      </c>
      <c r="E34" s="5" t="inlineStr">
        <is>
          <t>31.000,00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=HYPERLINK("https://leilaoonline.com.br/lote/detalhe/120325", "129")</f>
      </c>
      <c r="B35" s="4" t="s">
        <f>=HYPERLINK("https://leilaoonline.com.br/lote/detalhe/120325", "I/CITROEN C4 PIC GLXA 5L; 2010/2011; PRATA; GASOLINA - FUNCIONANDO")</f>
      </c>
      <c r="C35" s="4" t="inlineStr">
        <is>
          <t>Não vendido</t>
        </is>
      </c>
      <c r="D35" s="4" t="inlineStr">
        <is>
          <t>20</t>
        </is>
      </c>
      <c r="E35" s="5" t="inlineStr">
        <is>
          <t>15.500,00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=HYPERLINK("https://leilaoonline.com.br/lote/detalhe/119271", "130")</f>
      </c>
      <c r="B36" s="4" t="s">
        <f>=HYPERLINK("https://leilaoonline.com.br/lote/detalhe/119271", "HYUNDAI/HR HDB; 2012/2013; BRANCA; DIESEL - FUNCIONANDO")</f>
      </c>
      <c r="C36" s="4" t="inlineStr">
        <is>
          <t>Não vendido</t>
        </is>
      </c>
      <c r="D36" s="4" t="inlineStr">
        <is>
          <t>83</t>
        </is>
      </c>
      <c r="E36" s="5" t="inlineStr">
        <is>
          <t>48.500,00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=HYPERLINK("https://leilaoonline.com.br/lote/detalhe/119268", "132")</f>
      </c>
      <c r="B37" s="4" t="s">
        <f>=HYPERLINK("https://leilaoonline.com.br/lote/detalhe/119268", "veja o vídeo!! I/HONDA CR-V LX; 2010/2010; PRETA; GASOLINA - FUNCIONANDO")</f>
      </c>
      <c r="C37" s="4" t="inlineStr">
        <is>
          <t>Não vendido</t>
        </is>
      </c>
      <c r="D37" s="4" t="inlineStr">
        <is>
          <t>33</t>
        </is>
      </c>
      <c r="E37" s="5" t="inlineStr">
        <is>
          <t>35.500,00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=HYPERLINK("https://leilaoonline.com.br/lote/detalhe/119276", "133")</f>
      </c>
      <c r="B38" s="4" t="s">
        <f>=HYPERLINK("https://leilaoonline.com.br/lote/detalhe/119276", "veja o vídeo!! VW/GOL GTS; 1992/1992; VERMELHA; GASOLINA - FUNCIONANDO ")</f>
      </c>
      <c r="C38" s="4" t="inlineStr">
        <is>
          <t>Vendido</t>
        </is>
      </c>
      <c r="D38" s="4" t="inlineStr">
        <is>
          <t>45</t>
        </is>
      </c>
      <c r="E38" s="5" t="inlineStr">
        <is>
          <t>26.250,00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=HYPERLINK("https://leilaoonline.com.br/lote/detalhe/120328", "134")</f>
      </c>
      <c r="B39" s="4" t="s">
        <f>=HYPERLINK("https://leilaoonline.com.br/lote/detalhe/120328", "CHEVROLET/ONIX 1.4AT LTZ; 2017/2017; PRATA; ALCO./GASOL. - FUNCIONANDO")</f>
      </c>
      <c r="C39" s="4" t="inlineStr">
        <is>
          <t>Não vendido</t>
        </is>
      </c>
      <c r="D39" s="4" t="inlineStr">
        <is>
          <t>30</t>
        </is>
      </c>
      <c r="E39" s="5" t="inlineStr">
        <is>
          <t>33.000,00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=HYPERLINK("https://leilaoonline.com.br/lote/detalhe/119267", "137")</f>
      </c>
      <c r="B40" s="4" t="s">
        <f>=HYPERLINK("https://leilaoonline.com.br/lote/detalhe/119267", " veja o vídeo!! HONDA/FIT EX; 2008/2008; BRANCA; GASOLINA - FUNCIONANDO")</f>
      </c>
      <c r="C40" s="4" t="inlineStr">
        <is>
          <t>Não vendido</t>
        </is>
      </c>
      <c r="D40" s="4" t="inlineStr">
        <is>
          <t>20</t>
        </is>
      </c>
      <c r="E40" s="5" t="inlineStr">
        <is>
          <t>25.000,00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=HYPERLINK("https://leilaoonline.com.br/lote/detalhe/119269", "138")</f>
      </c>
      <c r="B41" s="4" t="s">
        <f>=HYPERLINK("https://leilaoonline.com.br/lote/detalhe/119269", "HONDA/FIT EXL CVT; 2014/2015; VERMELHA; ALCO./GASOL. - FUNCIONANDO")</f>
      </c>
      <c r="C41" s="4" t="inlineStr">
        <is>
          <t>Não vendido</t>
        </is>
      </c>
      <c r="D41" s="4" t="inlineStr">
        <is>
          <t>32</t>
        </is>
      </c>
      <c r="E41" s="5" t="inlineStr">
        <is>
          <t>44.500,00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=HYPERLINK("https://leilaoonline.com.br/lote/detalhe/119270", "140")</f>
      </c>
      <c r="B42" s="4" t="s">
        <f>=HYPERLINK("https://leilaoonline.com.br/lote/detalhe/119270", "veja o vídeo!! FIAT/PALIO ATTRACTIV 1.0; 2016/2017; BRANCA; ALCO./GASOL. - FUNCIONANDO")</f>
      </c>
      <c r="C42" s="4" t="inlineStr">
        <is>
          <t>Não vendido</t>
        </is>
      </c>
      <c r="D42" s="4" t="inlineStr">
        <is>
          <t>48</t>
        </is>
      </c>
      <c r="E42" s="5" t="inlineStr">
        <is>
          <t>24.500,00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=HYPERLINK("https://leilaoonline.com.br/lote/detalhe/119902", "141")</f>
      </c>
      <c r="B43" s="4" t="s">
        <f>=HYPERLINK("https://leilaoonline.com.br/lote/detalhe/119902", "CITROEN/PICASSO II16GLXF; 2008/2009; PRATA; ALCO./GASOL. - FUNCIONANDO")</f>
      </c>
      <c r="C43" s="4" t="inlineStr">
        <is>
          <t>Não vendido</t>
        </is>
      </c>
      <c r="D43" s="4" t="inlineStr">
        <is>
          <t>13</t>
        </is>
      </c>
      <c r="E43" s="5" t="inlineStr">
        <is>
          <t>13.000,00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=HYPERLINK("https://leilaoonline.com.br/lote/detalhe/120327", "142")</f>
      </c>
      <c r="B44" s="4" t="s">
        <f>=HYPERLINK("https://leilaoonline.com.br/lote/detalhe/120327", "GM/MONZA SL/E 2.0; 1989/1990; CINZA; ALCOOL - FUNCIONANDO")</f>
      </c>
      <c r="C44" s="4" t="inlineStr">
        <is>
          <t>Não vendido</t>
        </is>
      </c>
      <c r="D44" s="4" t="inlineStr">
        <is>
          <t>4</t>
        </is>
      </c>
      <c r="E44" s="5" t="inlineStr">
        <is>
          <t>2.850,00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=HYPERLINK("https://leilaoonline.com.br/lote/detalhe/119278", "145")</f>
      </c>
      <c r="B45" s="4" t="s">
        <f>=HYPERLINK("https://leilaoonline.com.br/lote/detalhe/119278", "veja o vídeo!! GM/MONZA 650; 1993/1993; VERMELHA; GASOLINA - FUNCIONANDO")</f>
      </c>
      <c r="C45" s="4" t="inlineStr">
        <is>
          <t>Não vendido</t>
        </is>
      </c>
      <c r="D45" s="4" t="inlineStr">
        <is>
          <t>6</t>
        </is>
      </c>
      <c r="E45" s="5" t="inlineStr">
        <is>
          <t>3.250,00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=HYPERLINK("https://leilaoonline.com.br/lote/detalhe/119273", "146")</f>
      </c>
      <c r="B46" s="4" t="s">
        <f>=HYPERLINK("https://leilaoonline.com.br/lote/detalhe/119273", "GM/CLASSIC LIFE; 2004/2005; CINZA; ALCOOL - FUNCIONANDO")</f>
      </c>
      <c r="C46" s="4" t="inlineStr">
        <is>
          <t>Não vendido</t>
        </is>
      </c>
      <c r="D46" s="4" t="inlineStr">
        <is>
          <t>15</t>
        </is>
      </c>
      <c r="E46" s="5" t="inlineStr">
        <is>
          <t>10.750,00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=HYPERLINK("https://leilaoonline.com.br/lote/detalhe/119279", "150")</f>
      </c>
      <c r="B47" s="4" t="s">
        <f>=HYPERLINK("https://leilaoonline.com.br/lote/detalhe/119279", "FIAT/DOBLO ELX; 2005/2005; PRATA; GASOLINA - FUNCIONANDO")</f>
      </c>
      <c r="C47" s="4" t="inlineStr">
        <is>
          <t>Não vendido</t>
        </is>
      </c>
      <c r="D47" s="4" t="inlineStr">
        <is>
          <t>21</t>
        </is>
      </c>
      <c r="E47" s="5" t="inlineStr">
        <is>
          <t>15.000,00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=HYPERLINK("https://leilaoonline.com.br/lote/detalhe/119903", "151")</f>
      </c>
      <c r="B48" s="4" t="s">
        <f>=HYPERLINK("https://leilaoonline.com.br/lote/detalhe/119903", "VW/VW FUSCA 1500; 1974/1974; AZUL; GASOLINA ")</f>
      </c>
      <c r="C48" s="4" t="inlineStr">
        <is>
          <t>Não vendido</t>
        </is>
      </c>
      <c r="D48" s="4" t="inlineStr">
        <is>
          <t>10</t>
        </is>
      </c>
      <c r="E48" s="5" t="inlineStr">
        <is>
          <t>4.000,00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=HYPERLINK("https://leilaoonline.com.br/lote/detalhe/119280", "159")</f>
      </c>
      <c r="B49" s="4" t="s">
        <f>=HYPERLINK("https://leilaoonline.com.br/lote/detalhe/119280", "HONDA/FIT LXL; 2003/2004; CINZA; GASOLINA - FUNCIONANDO")</f>
      </c>
      <c r="C49" s="4" t="inlineStr">
        <is>
          <t>Vendido</t>
        </is>
      </c>
      <c r="D49" s="4" t="inlineStr">
        <is>
          <t>18</t>
        </is>
      </c>
      <c r="E49" s="5" t="inlineStr">
        <is>
          <t>23.750,00</t>
        </is>
      </c>
      <c r="F49" s="4" t="inlineStr">
        <is>
          <t>1250.00</t>
        </is>
      </c>
    </row>
    <row collapsed="false" customFormat="false" customHeight="false" hidden="false" ht="12.1" outlineLevel="0" r="50">
      <c r="A50" s="5" t="s">
        <f>=HYPERLINK("https://leilaoonline.com.br/lote/detalhe/119281", "160")</f>
      </c>
      <c r="B50" s="4" t="s">
        <f>=HYPERLINK("https://leilaoonline.com.br/lote/detalhe/119281", "veja o vídeo!! I/NISSAN TIIDA 18SL FLEX; 2011/2012; PRATA; ALCO./GASOL. - FUNCIONANDO")</f>
      </c>
      <c r="C50" s="4" t="inlineStr">
        <is>
          <t>Não vendido</t>
        </is>
      </c>
      <c r="D50" s="4" t="inlineStr">
        <is>
          <t>5</t>
        </is>
      </c>
      <c r="E50" s="5" t="inlineStr">
        <is>
          <t>20.000,00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=HYPERLINK("https://leilaoonline.com.br/lote/detalhe/119282", "200")</f>
      </c>
      <c r="B51" s="4" t="s">
        <f>=HYPERLINK("https://leilaoonline.com.br/lote/detalhe/119282", "veja o vídeo!! FIAT/IDEA ATTRACTIVE 1.4; 2015/2015; CINZA; ALCO./GASOL. - FUNCIONANDO")</f>
      </c>
      <c r="C51" s="4" t="inlineStr">
        <is>
          <t>Vendido</t>
        </is>
      </c>
      <c r="D51" s="4" t="inlineStr">
        <is>
          <t>24</t>
        </is>
      </c>
      <c r="E51" s="5" t="inlineStr">
        <is>
          <t>26.000,00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=HYPERLINK("https://leilaoonline.com.br/lote/detalhe/119658", "201")</f>
      </c>
      <c r="B52" s="4" t="s">
        <f>=HYPERLINK("https://leilaoonline.com.br/lote/detalhe/119658", "veja o vídeo!! VW/FUSCA 1300; 1968/1968; BRANCA; GASOLINA - FUNCIONANDO")</f>
      </c>
      <c r="C52" s="4" t="inlineStr">
        <is>
          <t>Não vendido</t>
        </is>
      </c>
      <c r="D52" s="4" t="inlineStr">
        <is>
          <t>31</t>
        </is>
      </c>
      <c r="E52" s="5" t="inlineStr">
        <is>
          <t>11.250,00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=HYPERLINK("https://leilaoonline.com.br/lote/detalhe/119283", "217")</f>
      </c>
      <c r="B53" s="4" t="s">
        <f>=HYPERLINK("https://leilaoonline.com.br/lote/detalhe/119283", "I/HONDA CITY EX FLEX; 2012/2013; PRETA; ALCO./GASOL. - FUNCIONANDO")</f>
      </c>
      <c r="C53" s="4" t="inlineStr">
        <is>
          <t>Não vendido</t>
        </is>
      </c>
      <c r="D53" s="4" t="inlineStr">
        <is>
          <t>21</t>
        </is>
      </c>
      <c r="E53" s="5" t="inlineStr">
        <is>
          <t>34.000,00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=HYPERLINK("https://leilaoonline.com.br/lote/detalhe/119286", "222")</f>
      </c>
      <c r="B54" s="4" t="s">
        <f>=HYPERLINK("https://leilaoonline.com.br/lote/detalhe/119286", "veja o vídeo!! I/HYUNDAI ELANTRA GLS; 2012/2013; PRATA; GASOLINA - FUNCIONANDO")</f>
      </c>
      <c r="C54" s="4" t="inlineStr">
        <is>
          <t>Não vendido</t>
        </is>
      </c>
      <c r="D54" s="4" t="inlineStr">
        <is>
          <t>15</t>
        </is>
      </c>
      <c r="E54" s="5" t="inlineStr">
        <is>
          <t>24.800,00</t>
        </is>
      </c>
      <c r="F54" s="4" t="inlineStr">
        <is>
          <t>1550.00</t>
        </is>
      </c>
    </row>
    <row collapsed="false" customFormat="false" customHeight="false" hidden="false" ht="12.1" outlineLevel="0" r="55">
      <c r="A55" s="5" t="s">
        <f>=HYPERLINK("https://leilaoonline.com.br/lote/detalhe/119288", "225")</f>
      </c>
      <c r="B55" s="4" t="s">
        <f>=HYPERLINK("https://leilaoonline.com.br/lote/detalhe/119288", "veja o vídeo!! VW/GOL CL STAR; 1989/1989; VERMELHA; GASOLINA - FUNCIONANDO")</f>
      </c>
      <c r="C55" s="4" t="inlineStr">
        <is>
          <t>Não vendido</t>
        </is>
      </c>
      <c r="D55" s="4" t="inlineStr">
        <is>
          <t>7</t>
        </is>
      </c>
      <c r="E55" s="5" t="inlineStr">
        <is>
          <t>4.750,00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=HYPERLINK("https://leilaoonline.com.br/lote/detalhe/119285", "234")</f>
      </c>
      <c r="B56" s="4" t="s">
        <f>=HYPERLINK("https://leilaoonline.com.br/lote/detalhe/119285", "GM/CHEVROLET A10; 1982/1982; BEGE; ALCOOL - FUNCIONANDO")</f>
      </c>
      <c r="C56" s="4" t="inlineStr">
        <is>
          <t>Não vendido</t>
        </is>
      </c>
      <c r="D56" s="4" t="inlineStr">
        <is>
          <t>23</t>
        </is>
      </c>
      <c r="E56" s="5" t="inlineStr">
        <is>
          <t>20.500,00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=HYPERLINK("https://leilaoonline.com.br/lote/detalhe/119284", "248")</f>
      </c>
      <c r="B57" s="4" t="s">
        <f>=HYPERLINK("https://leilaoonline.com.br/lote/detalhe/119284", "veja o vídeo!! VW/BRASILIA; 1977/1977; AZUL; GASOLINA - FUNCIONANDO")</f>
      </c>
      <c r="C57" s="4" t="inlineStr">
        <is>
          <t>Não vendido</t>
        </is>
      </c>
      <c r="D57" s="4" t="inlineStr">
        <is>
          <t>6</t>
        </is>
      </c>
      <c r="E57" s="5" t="inlineStr">
        <is>
          <t>3.000,00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=HYPERLINK("https://leilaoonline.com.br/lote/detalhe/119287", "257")</f>
      </c>
      <c r="B58" s="4" t="s">
        <f>=HYPERLINK("https://leilaoonline.com.br/lote/detalhe/119287", "veja o vídeo!! VW/GOL CL; 1988/1988; AZUL; ALCOOL - FUNCIONANDO")</f>
      </c>
      <c r="C58" s="4" t="inlineStr">
        <is>
          <t>Não vendido</t>
        </is>
      </c>
      <c r="D58" s="4" t="inlineStr">
        <is>
          <t>9</t>
        </is>
      </c>
      <c r="E58" s="5" t="inlineStr">
        <is>
          <t>3.500,00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=HYPERLINK("https://leilaoonline.com.br/lote/detalhe/119289", "260")</f>
      </c>
      <c r="B59" s="4" t="s">
        <f>=HYPERLINK("https://leilaoonline.com.br/lote/detalhe/119289", "VW/GOL GL 1.8; 1993/1993; PRATA; GASOLINA - FUNCIONANDO")</f>
      </c>
      <c r="C59" s="4" t="inlineStr">
        <is>
          <t>Vendido</t>
        </is>
      </c>
      <c r="D59" s="4" t="inlineStr">
        <is>
          <t>38</t>
        </is>
      </c>
      <c r="E59" s="5" t="inlineStr">
        <is>
          <t>16.850,00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=HYPERLINK("https://leilaoonline.com.br/lote/detalhe/119656", "261")</f>
      </c>
      <c r="B60" s="4" t="s">
        <f>=HYPERLINK("https://leilaoonline.com.br/lote/detalhe/119656", "FIAT PALIO WEEKEND ADVENTURE; 2019/2020; BRANCA; ALCO./GASOL. FIPE: R$ 64.158,00 - FUNC. - FROTA 409; CP 98")</f>
      </c>
      <c r="C60" s="4" t="inlineStr">
        <is>
          <t>Não vendido</t>
        </is>
      </c>
      <c r="D60" s="4" t="inlineStr">
        <is>
          <t>5</t>
        </is>
      </c>
      <c r="E60" s="5" t="inlineStr">
        <is>
          <t>40.250,00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=HYPERLINK("https://leilaoonline.com.br/lote/detalhe/119655", "262")</f>
      </c>
      <c r="B61" s="4" t="s">
        <f>=HYPERLINK("https://leilaoonline.com.br/lote/detalhe/119655", "FIAT PALIO WEEKEND ADVENTURE; 2018/2019; BRANCA; ALCO./GASOL. - FIPE: R$ 64.158,00 - FUNC. - FROTA 358; CP 96")</f>
      </c>
      <c r="C61" s="4" t="inlineStr">
        <is>
          <t>Não vendido</t>
        </is>
      </c>
      <c r="D61" s="4" t="inlineStr">
        <is>
          <t>6</t>
        </is>
      </c>
      <c r="E61" s="5" t="inlineStr">
        <is>
          <t>34.500,00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=HYPERLINK("https://leilaoonline.com.br/lote/detalhe/119481", "302")</f>
      </c>
      <c r="B62" s="4" t="s">
        <f>=HYPERLINK("https://leilaoonline.com.br/lote/detalhe/119481", "VW/SAVEIRO CL 1.6 MI; 1998/1999; VERDE; GASOLINA; DIREÇÃO HIDRÁULICA")</f>
      </c>
      <c r="C62" s="4" t="inlineStr">
        <is>
          <t>Não vendido</t>
        </is>
      </c>
      <c r="D62" s="4" t="inlineStr">
        <is>
          <t>5</t>
        </is>
      </c>
      <c r="E62" s="5" t="inlineStr">
        <is>
          <t>8.250,00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=HYPERLINK("https://leilaoonline.com.br/lote/detalhe/119482", "305")</f>
      </c>
      <c r="B63" s="4" t="s">
        <f>=HYPERLINK("https://leilaoonline.com.br/lote/detalhe/119482", "VW/FOX 1.0; 2008/2009; PRETA; ALCO./GASOL.; 4 PORTAS - FUNCIONANDO")</f>
      </c>
      <c r="C63" s="4" t="inlineStr">
        <is>
          <t>Não vendido</t>
        </is>
      </c>
      <c r="D63" s="4" t="inlineStr">
        <is>
          <t>11</t>
        </is>
      </c>
      <c r="E63" s="5" t="inlineStr">
        <is>
          <t>12.500,00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=HYPERLINK("https://leilaoonline.com.br/lote/detalhe/119483", "308")</f>
      </c>
      <c r="B64" s="4" t="s">
        <f>=HYPERLINK("https://leilaoonline.com.br/lote/detalhe/119483", "GM/CHEVY 500 SL; 1989/1989; VERMELHA; GASOLINA - FUNCIONANDO")</f>
      </c>
      <c r="C64" s="4" t="inlineStr">
        <is>
          <t>Não vendido</t>
        </is>
      </c>
      <c r="D64" s="4" t="inlineStr">
        <is>
          <t>5</t>
        </is>
      </c>
      <c r="E64" s="5" t="inlineStr">
        <is>
          <t>4.000,00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=HYPERLINK("https://leilaoonline.com.br/lote/detalhe/119484", "311")</f>
      </c>
      <c r="B65" s="4" t="s">
        <f>=HYPERLINK("https://leilaoonline.com.br/lote/detalhe/119484", "veja o vídeo!! JTA/SUZUKI GSXR1000; 2009/2009; BRANCA; GASOLINA; COM ACESSÓRIOS")</f>
      </c>
      <c r="C65" s="4" t="inlineStr">
        <is>
          <t>Não vendido</t>
        </is>
      </c>
      <c r="D65" s="4" t="inlineStr">
        <is>
          <t>34</t>
        </is>
      </c>
      <c r="E65" s="5" t="inlineStr">
        <is>
          <t>21.000,00</t>
        </is>
      </c>
      <c r="F6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2026-07-13T19:54:14.00Z</dcterms:created>
  <dc:creator>Tellks Tecnologia</dc:creator>
  <cp:revision>0</cp:revision>
</cp:coreProperties>
</file>