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Michigan • Valmet • MBenz • Escavadeira • Cargo 1933 • Motores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04/02/2022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=HYPERLINK("https://leilaoonline.com.br/lote/detalhe/114967", "001")</f>
      </c>
      <c r="B11" s="4" t="s">
        <f>=HYPERLINK("https://leilaoonline.com.br/lote/detalhe/114967", "PÁ CARREGADEIRA MICHIGAN 75 III; ANO 1980")</f>
      </c>
      <c r="C11" s="4" t="inlineStr">
        <is>
          <t>Não vendido</t>
        </is>
      </c>
      <c r="D11" s="4" t="inlineStr">
        <is>
          <t>91</t>
        </is>
      </c>
      <c r="E11" s="5" t="inlineStr">
        <is>
          <t>55.500,00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=HYPERLINK("https://leilaoonline.com.br/lote/detalhe/114966", "002")</f>
      </c>
      <c r="B12" s="4" t="s">
        <f>=HYPERLINK("https://leilaoonline.com.br/lote/detalhe/114966", "TRATOR VALMET; MODELO 785; ANO 98")</f>
      </c>
      <c r="C12" s="4" t="inlineStr">
        <is>
          <t>Não vendido</t>
        </is>
      </c>
      <c r="D12" s="4" t="inlineStr">
        <is>
          <t>71</t>
        </is>
      </c>
      <c r="E12" s="5" t="inlineStr">
        <is>
          <t>49.500,00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=HYPERLINK("https://leilaoonline.com.br/lote/detalhe/114965", "003")</f>
      </c>
      <c r="B13" s="4" t="s">
        <f>=HYPERLINK("https://leilaoonline.com.br/lote/detalhe/114965", "5 PÁS CARREGADEIRA, VOLVO L90F, CAT 962 G e 962 H")</f>
      </c>
      <c r="C13" s="4" t="inlineStr">
        <is>
          <t>Não vendido</t>
        </is>
      </c>
      <c r="D13" s="4" t="inlineStr">
        <is>
          <t>75</t>
        </is>
      </c>
      <c r="E13" s="5" t="inlineStr">
        <is>
          <t>210.000,00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=HYPERLINK("https://leilaoonline.com.br/lote/detalhe/114978", "004")</f>
      </c>
      <c r="B14" s="4" t="s">
        <f>=HYPERLINK("https://leilaoonline.com.br/lote/detalhe/114978", "PÁ CARREGADEIRA CATERPILLAR 944 PARA REVISÃO")</f>
      </c>
      <c r="C14" s="4" t="inlineStr">
        <is>
          <t>Vendido</t>
        </is>
      </c>
      <c r="D14" s="4" t="inlineStr">
        <is>
          <t>36</t>
        </is>
      </c>
      <c r="E14" s="5" t="inlineStr">
        <is>
          <t>26.500,00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=HYPERLINK("https://leilaoonline.com.br/lote/detalhe/115664", "005")</f>
      </c>
      <c r="B15" s="4" t="s">
        <f>=HYPERLINK("https://leilaoonline.com.br/lote/detalhe/115664", "CAMINHÃO MERCEDES BENZ/L 1113; 1977/1977; AZUL; DIESEL; TURBINADO; HIDRÁULICO")</f>
      </c>
      <c r="C15" s="4" t="inlineStr">
        <is>
          <t>Não vendido</t>
        </is>
      </c>
      <c r="D15" s="4" t="inlineStr">
        <is>
          <t>69</t>
        </is>
      </c>
      <c r="E15" s="5" t="inlineStr">
        <is>
          <t>41.000,00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=HYPERLINK("https://leilaoonline.com.br/lote/detalhe/114969", "006")</f>
      </c>
      <c r="B16" s="4" t="s">
        <f>=HYPERLINK("https://leilaoonline.com.br/lote/detalhe/114969", "CAMINHÃO FORD/FORD; 1976/1976; BRANCA; DIESEL - FUNCIONANDO")</f>
      </c>
      <c r="C16" s="4" t="inlineStr">
        <is>
          <t>Não vendido</t>
        </is>
      </c>
      <c r="D16" s="4" t="inlineStr">
        <is>
          <t>40</t>
        </is>
      </c>
      <c r="E16" s="5" t="inlineStr">
        <is>
          <t>25.500,00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=HYPERLINK("https://leilaoonline.com.br/lote/detalhe/115758", "007")</f>
      </c>
      <c r="B17" s="4" t="s">
        <f>=HYPERLINK("https://leilaoonline.com.br/lote/detalhe/115758", "TRATOR CATERPILLAR D4D")</f>
      </c>
      <c r="C17" s="4" t="inlineStr">
        <is>
          <t>Não vendido</t>
        </is>
      </c>
      <c r="D17" s="4" t="inlineStr">
        <is>
          <t>69</t>
        </is>
      </c>
      <c r="E17" s="5" t="inlineStr">
        <is>
          <t>64.000,00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=HYPERLINK("https://leilaoonline.com.br/lote/detalhe/114974", "008")</f>
      </c>
      <c r="B18" s="4" t="s">
        <f>=HYPERLINK("https://leilaoonline.com.br/lote/detalhe/114974", "CAMINHÃO MERCEDES BENZ 608; 1975/1975; LARANJA; DIESEL; CARROCERIA FECHADA/BAÚ")</f>
      </c>
      <c r="C18" s="4" t="inlineStr">
        <is>
          <t>Não vendido</t>
        </is>
      </c>
      <c r="D18" s="4" t="inlineStr">
        <is>
          <t>38</t>
        </is>
      </c>
      <c r="E18" s="5" t="inlineStr">
        <is>
          <t>21.000,00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=HYPERLINK("https://leilaoonline.com.br/lote/detalhe/115759", "009")</f>
      </c>
      <c r="B19" s="4" t="s">
        <f>=HYPERLINK("https://leilaoonline.com.br/lote/detalhe/115759", "ESCAVADEIRA SAMSUNG")</f>
      </c>
      <c r="C19" s="4" t="inlineStr">
        <is>
          <t>Não vendido</t>
        </is>
      </c>
      <c r="D19" s="4" t="inlineStr">
        <is>
          <t>16</t>
        </is>
      </c>
      <c r="E19" s="5" t="inlineStr">
        <is>
          <t>85.000,00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=HYPERLINK("https://leilaoonline.com.br/lote/detalhe/115665", "010")</f>
      </c>
      <c r="B20" s="4" t="s">
        <f>=HYPERLINK("https://leilaoonline.com.br/lote/detalhe/115665", "VW/SAVEIRO CL 1.6 MI; 1998/1999; VERDE; GASOLINA; DIREÇÃO HIDRÁULICA")</f>
      </c>
      <c r="C20" s="4" t="inlineStr">
        <is>
          <t>Não vendido</t>
        </is>
      </c>
      <c r="D20" s="4" t="inlineStr">
        <is>
          <t>30</t>
        </is>
      </c>
      <c r="E20" s="5" t="inlineStr">
        <is>
          <t>12.250,00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=HYPERLINK("https://leilaoonline.com.br/lote/detalhe/114970", "011")</f>
      </c>
      <c r="B21" s="4" t="s">
        <f>=HYPERLINK("https://leilaoonline.com.br/lote/detalhe/114970", "veja o vídeo!! CAMINHÃO FORD/CARGO 1933 TL; 2012/2013; BRANCA; DIESEL; CABINE ESTENDIDA")</f>
      </c>
      <c r="C21" s="4" t="inlineStr">
        <is>
          <t>Não vendido</t>
        </is>
      </c>
      <c r="D21" s="4" t="inlineStr">
        <is>
          <t>28</t>
        </is>
      </c>
      <c r="E21" s="5" t="inlineStr">
        <is>
          <t>80.000,00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=HYPERLINK("https://leilaoonline.com.br/lote/detalhe/114975", "012")</f>
      </c>
      <c r="B22" s="4" t="s">
        <f>=HYPERLINK("https://leilaoonline.com.br/lote/detalhe/114975", "CAMINHÃO FIAT/FNM 180; 1974/1974; AZUL; DIESEL")</f>
      </c>
      <c r="C22" s="4" t="inlineStr">
        <is>
          <t>Não vendido</t>
        </is>
      </c>
      <c r="D22" s="4" t="inlineStr">
        <is>
          <t>11</t>
        </is>
      </c>
      <c r="E22" s="5" t="inlineStr">
        <is>
          <t>18.500,00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=HYPERLINK("https://leilaoonline.com.br/lote/detalhe/115770", "013")</f>
      </c>
      <c r="B23" s="4" t="s">
        <f>=HYPERLINK("https://leilaoonline.com.br/lote/detalhe/115770", "VW/FOX 1.0; 2008/2009; PRETA; ALCO./GASOL.; 4 PORTAS - FUNCIONANDO")</f>
      </c>
      <c r="C23" s="4" t="inlineStr">
        <is>
          <t>Não vendido</t>
        </is>
      </c>
      <c r="D23" s="4" t="inlineStr">
        <is>
          <t>26</t>
        </is>
      </c>
      <c r="E23" s="5" t="inlineStr">
        <is>
          <t>13.500,00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=HYPERLINK("https://leilaoonline.com.br/lote/detalhe/114973", "014")</f>
      </c>
      <c r="B24" s="4" t="s">
        <f>=HYPERLINK("https://leilaoonline.com.br/lote/detalhe/114973", "MIA/MITSUBISHI L200 4X2; 1995/1995; PRATA; DIESEL; COM RÁDIO AMADOR")</f>
      </c>
      <c r="C24" s="4" t="inlineStr">
        <is>
          <t>Vendido</t>
        </is>
      </c>
      <c r="D24" s="4" t="inlineStr">
        <is>
          <t>68</t>
        </is>
      </c>
      <c r="E24" s="5" t="inlineStr">
        <is>
          <t>31.750,00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=HYPERLINK("https://leilaoonline.com.br/lote/detalhe/114972", "015")</f>
      </c>
      <c r="B25" s="4" t="s">
        <f>=HYPERLINK("https://leilaoonline.com.br/lote/detalhe/114972", "VW/VW FUSCA 1300; 1973/1973; MARROM; GASOLINA ")</f>
      </c>
      <c r="C25" s="4" t="inlineStr">
        <is>
          <t>Não vendido</t>
        </is>
      </c>
      <c r="D25" s="4" t="inlineStr">
        <is>
          <t>51</t>
        </is>
      </c>
      <c r="E25" s="5" t="inlineStr">
        <is>
          <t>13.500,00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=HYPERLINK("https://leilaoonline.com.br/lote/detalhe/114986", "016")</f>
      </c>
      <c r="B26" s="4" t="s">
        <f>=HYPERLINK("https://leilaoonline.com.br/lote/detalhe/114986", "CAMINHÃO MERCEDES BENZ/L 2013; 1977/1977; AZUL; DIESEL; TURBINADO")</f>
      </c>
      <c r="C26" s="4" t="inlineStr">
        <is>
          <t>Não vendido</t>
        </is>
      </c>
      <c r="D26" s="4" t="inlineStr">
        <is>
          <t>59</t>
        </is>
      </c>
      <c r="E26" s="5" t="inlineStr">
        <is>
          <t>57.500,00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=HYPERLINK("https://leilaoonline.com.br/lote/detalhe/115771", "017")</f>
      </c>
      <c r="B27" s="4" t="s">
        <f>=HYPERLINK("https://leilaoonline.com.br/lote/detalhe/115771", "GM/CHEVY 500 SL; 1989/1989; VERMELHA; GASOLINA - FUNCIONANDO")</f>
      </c>
      <c r="C27" s="4" t="inlineStr">
        <is>
          <t>Não vendido</t>
        </is>
      </c>
      <c r="D27" s="4" t="inlineStr">
        <is>
          <t>10</t>
        </is>
      </c>
      <c r="E27" s="5" t="inlineStr">
        <is>
          <t>3.250,00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=HYPERLINK("https://leilaoonline.com.br/lote/detalhe/115760", "018")</f>
      </c>
      <c r="B28" s="4" t="s">
        <f>=HYPERLINK("https://leilaoonline.com.br/lote/detalhe/115760", "TRATOR CATERPILLAR D4E")</f>
      </c>
      <c r="C28" s="4" t="inlineStr">
        <is>
          <t>Não vendido</t>
        </is>
      </c>
      <c r="D28" s="4" t="inlineStr">
        <is>
          <t>58</t>
        </is>
      </c>
      <c r="E28" s="5" t="inlineStr">
        <is>
          <t>68.500,00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=HYPERLINK("https://leilaoonline.com.br/lote/detalhe/114988", "019")</f>
      </c>
      <c r="B29" s="4" t="s">
        <f>=HYPERLINK("https://leilaoonline.com.br/lote/detalhe/114988", "CAMINHÃO MERCEDES BENZ/L 1113; 1978/1978; AZUL; DIESEL")</f>
      </c>
      <c r="C29" s="4" t="inlineStr">
        <is>
          <t>Não vendido</t>
        </is>
      </c>
      <c r="D29" s="4" t="inlineStr">
        <is>
          <t>104</t>
        </is>
      </c>
      <c r="E29" s="5" t="inlineStr">
        <is>
          <t>28.750,00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=HYPERLINK("https://leilaoonline.com.br/lote/detalhe/114991", "020")</f>
      </c>
      <c r="B30" s="4" t="s">
        <f>=HYPERLINK("https://leilaoonline.com.br/lote/detalhe/114991", "CAMINHÃO MERCEDES BENZ 1113; 1969/1969; VERDE; DIESEL")</f>
      </c>
      <c r="C30" s="4" t="inlineStr">
        <is>
          <t>Não vendido</t>
        </is>
      </c>
      <c r="D30" s="4" t="inlineStr">
        <is>
          <t>40</t>
        </is>
      </c>
      <c r="E30" s="5" t="inlineStr">
        <is>
          <t>24.500,00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=HYPERLINK("https://leilaoonline.com.br/lote/detalhe/115761", "021")</f>
      </c>
      <c r="B31" s="4" t="s">
        <f>=HYPERLINK("https://leilaoonline.com.br/lote/detalhe/115761", "ROLO COMPACTADOR MULLER; VAP 55 - FUNCIONANDO")</f>
      </c>
      <c r="C31" s="4" t="inlineStr">
        <is>
          <t>Não vendido</t>
        </is>
      </c>
      <c r="D31" s="4" t="inlineStr">
        <is>
          <t>30</t>
        </is>
      </c>
      <c r="E31" s="5" t="inlineStr">
        <is>
          <t>54.500,00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=HYPERLINK("https://leilaoonline.com.br/lote/detalhe/115126", "022")</f>
      </c>
      <c r="B32" s="4" t="s">
        <f>=HYPERLINK("https://leilaoonline.com.br/lote/detalhe/115126", "TRATOR FORD 6600; ANO 76")</f>
      </c>
      <c r="C32" s="4" t="inlineStr">
        <is>
          <t>Não vendido</t>
        </is>
      </c>
      <c r="D32" s="4" t="inlineStr">
        <is>
          <t>40</t>
        </is>
      </c>
      <c r="E32" s="5" t="inlineStr">
        <is>
          <t>58.000,00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=HYPERLINK("https://leilaoonline.com.br/lote/detalhe/114983", "023")</f>
      </c>
      <c r="B33" s="4" t="s">
        <f>=HYPERLINK("https://leilaoonline.com.br/lote/detalhe/114983", "veja o vídeo!! ESCAVADEIRA HIDRÁULICA JCB JS 200; ANO 2013; 8535 HORAS")</f>
      </c>
      <c r="C33" s="4" t="inlineStr">
        <is>
          <t>Não vendido</t>
        </is>
      </c>
      <c r="D33" s="4" t="inlineStr">
        <is>
          <t>107</t>
        </is>
      </c>
      <c r="E33" s="5" t="inlineStr">
        <is>
          <t>188.500,00</t>
        </is>
      </c>
      <c r="F33" s="4" t="inlineStr">
        <is>
          <t>1500.00</t>
        </is>
      </c>
    </row>
    <row collapsed="false" customFormat="false" customHeight="false" hidden="false" ht="12.1" outlineLevel="0" r="34">
      <c r="A34" s="5" t="s">
        <f>=HYPERLINK("https://leilaoonline.com.br/lote/detalhe/114989", "024")</f>
      </c>
      <c r="B34" s="4" t="s">
        <f>=HYPERLINK("https://leilaoonline.com.br/lote/detalhe/114989", "CARREGADEIRA DE LENHA/CANA; CBT 8060; TRAÇADA; MOTOR MERCEDES; GARRA GIRATÓRIA")</f>
      </c>
      <c r="C34" s="4" t="inlineStr">
        <is>
          <t>Vendido</t>
        </is>
      </c>
      <c r="D34" s="4" t="inlineStr">
        <is>
          <t>50</t>
        </is>
      </c>
      <c r="E34" s="5" t="inlineStr">
        <is>
          <t>50.000,00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=HYPERLINK("https://leilaoonline.com.br/lote/detalhe/114980", "025")</f>
      </c>
      <c r="B35" s="4" t="s">
        <f>=HYPERLINK("https://leilaoonline.com.br/lote/detalhe/114980", "TRATOR MASSEY FERGUSSON; MODELO 55X; ANO 1971")</f>
      </c>
      <c r="C35" s="4" t="inlineStr">
        <is>
          <t>Não vendido</t>
        </is>
      </c>
      <c r="D35" s="4" t="inlineStr">
        <is>
          <t>85</t>
        </is>
      </c>
      <c r="E35" s="5" t="inlineStr">
        <is>
          <t>23.000,00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=HYPERLINK("https://leilaoonline.com.br/lote/detalhe/114985", "026")</f>
      </c>
      <c r="B36" s="4" t="s">
        <f>=HYPERLINK("https://leilaoonline.com.br/lote/detalhe/114985", "TRATOR VALMET 85 ID.; ANO 78")</f>
      </c>
      <c r="C36" s="4" t="inlineStr">
        <is>
          <t>Não vendido</t>
        </is>
      </c>
      <c r="D36" s="4" t="inlineStr">
        <is>
          <t>46</t>
        </is>
      </c>
      <c r="E36" s="5" t="inlineStr">
        <is>
          <t>26.000,00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=HYPERLINK("https://leilaoonline.com.br/lote/detalhe/114984", "027")</f>
      </c>
      <c r="B37" s="4" t="s">
        <f>=HYPERLINK("https://leilaoonline.com.br/lote/detalhe/114984", "veja o vídeo!! RETROESCAVADEIRA; NEW HOLLAND L90; ANO 2007; 4X2")</f>
      </c>
      <c r="C37" s="4" t="inlineStr">
        <is>
          <t>Não vendido</t>
        </is>
      </c>
      <c r="D37" s="4" t="inlineStr">
        <is>
          <t>51</t>
        </is>
      </c>
      <c r="E37" s="5" t="inlineStr">
        <is>
          <t>69.750,00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=HYPERLINK("https://leilaoonline.com.br/lote/detalhe/114982", "028")</f>
      </c>
      <c r="B38" s="4" t="s">
        <f>=HYPERLINK("https://leilaoonline.com.br/lote/detalhe/114982", "TRATOR VALMET 60 ID.; ANO 1970")</f>
      </c>
      <c r="C38" s="4" t="inlineStr">
        <is>
          <t>Não vendido</t>
        </is>
      </c>
      <c r="D38" s="4" t="inlineStr">
        <is>
          <t>58</t>
        </is>
      </c>
      <c r="E38" s="5" t="inlineStr">
        <is>
          <t>16.000,00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=HYPERLINK("https://leilaoonline.com.br/lote/detalhe/115024", "029")</f>
      </c>
      <c r="B39" s="4" t="s">
        <f>=HYPERLINK("https://leilaoonline.com.br/lote/detalhe/115024", "TRATOR VALMET MODELO 68; ANO 1982")</f>
      </c>
      <c r="C39" s="4" t="inlineStr">
        <is>
          <t>Não vendido</t>
        </is>
      </c>
      <c r="D39" s="4" t="inlineStr">
        <is>
          <t>45</t>
        </is>
      </c>
      <c r="E39" s="5" t="inlineStr">
        <is>
          <t>24.000,00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=HYPERLINK("https://leilaoonline.com.br/lote/detalhe/114981", "030")</f>
      </c>
      <c r="B40" s="4" t="s">
        <f>=HYPERLINK("https://leilaoonline.com.br/lote/detalhe/114981", "TRATOR VALMET 62 ID.; CAFEEIRO; ANO 76")</f>
      </c>
      <c r="C40" s="4" t="inlineStr">
        <is>
          <t>Não vendido</t>
        </is>
      </c>
      <c r="D40" s="4" t="inlineStr">
        <is>
          <t>89</t>
        </is>
      </c>
      <c r="E40" s="5" t="inlineStr">
        <is>
          <t>25.000,00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=HYPERLINK("https://leilaoonline.com.br/lote/detalhe/115001", "031")</f>
      </c>
      <c r="B41" s="4" t="s">
        <f>=HYPERLINK("https://leilaoonline.com.br/lote/detalhe/115001", "TRATOR MASSEY FERGUSON 296; ANO 1982; DIREÇÃO HIDRÁULICA; PESO NAS RODAS")</f>
      </c>
      <c r="C41" s="4" t="inlineStr">
        <is>
          <t>Vendido</t>
        </is>
      </c>
      <c r="D41" s="4" t="inlineStr">
        <is>
          <t>76</t>
        </is>
      </c>
      <c r="E41" s="5" t="inlineStr">
        <is>
          <t>42.500,00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=HYPERLINK("https://leilaoonline.com.br/lote/detalhe/115002", "032")</f>
      </c>
      <c r="B42" s="4" t="s">
        <f>=HYPERLINK("https://leilaoonline.com.br/lote/detalhe/115002", "veja o vídeo!! PÁ CARREGADEIRA MICHIGAN 75 III.; ANO 1978")</f>
      </c>
      <c r="C42" s="4" t="inlineStr">
        <is>
          <t>Não vendido</t>
        </is>
      </c>
      <c r="D42" s="4" t="inlineStr">
        <is>
          <t>92</t>
        </is>
      </c>
      <c r="E42" s="5" t="inlineStr">
        <is>
          <t>68.000,00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=HYPERLINK("https://leilaoonline.com.br/lote/detalhe/114992", "033")</f>
      </c>
      <c r="B43" s="4" t="s">
        <f>=HYPERLINK("https://leilaoonline.com.br/lote/detalhe/114992", "TRATOR MASSEY FERGUSSON 265; ORIGINAL; ANO APROXIMADO 1978")</f>
      </c>
      <c r="C43" s="4" t="inlineStr">
        <is>
          <t>Não vendido</t>
        </is>
      </c>
      <c r="D43" s="4" t="inlineStr">
        <is>
          <t>102</t>
        </is>
      </c>
      <c r="E43" s="5" t="inlineStr">
        <is>
          <t>32.500,00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=HYPERLINK("https://leilaoonline.com.br/lote/detalhe/114998", "034")</f>
      </c>
      <c r="B44" s="4" t="s">
        <f>=HYPERLINK("https://leilaoonline.com.br/lote/detalhe/114998", "veja o vídeo!! RETROESCAVADEIRA VOLVO; MODELO BL60; ANO 2013; 4X4; 3.000 HORAS")</f>
      </c>
      <c r="C44" s="4" t="inlineStr">
        <is>
          <t>Não vendido</t>
        </is>
      </c>
      <c r="D44" s="4" t="inlineStr">
        <is>
          <t>82</t>
        </is>
      </c>
      <c r="E44" s="5" t="inlineStr">
        <is>
          <t>160.500,00</t>
        </is>
      </c>
      <c r="F44" s="4" t="inlineStr">
        <is>
          <t>1500.00</t>
        </is>
      </c>
    </row>
    <row collapsed="false" customFormat="false" customHeight="false" hidden="false" ht="12.1" outlineLevel="0" r="45">
      <c r="A45" s="5" t="s">
        <f>=HYPERLINK("https://leilaoonline.com.br/lote/detalhe/114999", "035")</f>
      </c>
      <c r="B45" s="4" t="s">
        <f>=HYPERLINK("https://leilaoonline.com.br/lote/detalhe/114999", "veja o vídeo!! TRATOR FORD 6600; COM EQUIPAMENTO DIANTEIRO ADAPTADO PARA PALETEIRA; COMANDO DUPLO; ANO 1982")</f>
      </c>
      <c r="C45" s="4" t="inlineStr">
        <is>
          <t>Não vendido</t>
        </is>
      </c>
      <c r="D45" s="4" t="inlineStr">
        <is>
          <t>27</t>
        </is>
      </c>
      <c r="E45" s="5" t="inlineStr">
        <is>
          <t>33.750,00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=HYPERLINK("https://leilaoonline.com.br/lote/detalhe/115662", "036")</f>
      </c>
      <c r="B46" s="4" t="s">
        <f>=HYPERLINK("https://leilaoonline.com.br/lote/detalhe/115662", "TRATOR DAMPER; MOTOR À DIESEL; 4X4 REDUZIDO")</f>
      </c>
      <c r="C46" s="4" t="inlineStr">
        <is>
          <t>Não vendido</t>
        </is>
      </c>
      <c r="D46" s="4" t="inlineStr">
        <is>
          <t>20</t>
        </is>
      </c>
      <c r="E46" s="5" t="inlineStr">
        <is>
          <t>9.500,00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=HYPERLINK("https://leilaoonline.com.br/lote/detalhe/114995", "037")</f>
      </c>
      <c r="B47" s="4" t="s">
        <f>=HYPERLINK("https://leilaoonline.com.br/lote/detalhe/114995", "CBT 2600; ANO 1984; TRAÇADO; DIREÇÃO HIDRÁULICA; COM COMPRESSOR DE AR PARA ENCHER CILINDROS DE COMANDO; HIDRÁULICO COM PISTÃO")</f>
      </c>
      <c r="C47" s="4" t="inlineStr">
        <is>
          <t>Não vendido</t>
        </is>
      </c>
      <c r="D47" s="4" t="inlineStr">
        <is>
          <t>77</t>
        </is>
      </c>
      <c r="E47" s="5" t="inlineStr">
        <is>
          <t>44.500,00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=HYPERLINK("https://leilaoonline.com.br/lote/detalhe/115000", "038")</f>
      </c>
      <c r="B48" s="4" t="s">
        <f>=HYPERLINK("https://leilaoonline.com.br/lote/detalhe/115000", "veja o vídeo!! TRATOR AGRALE 4300; ANO 1998")</f>
      </c>
      <c r="C48" s="4" t="inlineStr">
        <is>
          <t>Não vendido</t>
        </is>
      </c>
      <c r="D48" s="4" t="inlineStr">
        <is>
          <t>20</t>
        </is>
      </c>
      <c r="E48" s="5" t="inlineStr">
        <is>
          <t>12.000,00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=HYPERLINK("https://leilaoonline.com.br/lote/detalhe/115025", "039")</f>
      </c>
      <c r="B49" s="4" t="s">
        <f>=HYPERLINK("https://leilaoonline.com.br/lote/detalhe/115025", "TRATOR CBT 8440; COM DIREÇÃO HIDRÁULICA; ANO 1986")</f>
      </c>
      <c r="C49" s="4" t="inlineStr">
        <is>
          <t>Não vendido</t>
        </is>
      </c>
      <c r="D49" s="4" t="inlineStr">
        <is>
          <t>55</t>
        </is>
      </c>
      <c r="E49" s="5" t="inlineStr">
        <is>
          <t>32.000,00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=HYPERLINK("https://leilaoonline.com.br/lote/detalhe/115004", "040")</f>
      </c>
      <c r="B50" s="4" t="s">
        <f>=HYPERLINK("https://leilaoonline.com.br/lote/detalhe/115004", "TRATOR VALMET 60; DIREÇÃO HIDRÁULICA; COM CONJUNTO DE RETROESCAVADEIRA")</f>
      </c>
      <c r="C50" s="4" t="inlineStr">
        <is>
          <t>Não vendido</t>
        </is>
      </c>
      <c r="D50" s="4" t="inlineStr">
        <is>
          <t>37</t>
        </is>
      </c>
      <c r="E50" s="5" t="inlineStr">
        <is>
          <t>26.000,00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=HYPERLINK("https://leilaoonline.com.br/lote/detalhe/114993", "041")</f>
      </c>
      <c r="B51" s="4" t="s">
        <f>=HYPERLINK("https://leilaoonline.com.br/lote/detalhe/114993", "TRATOR FORD 8830; ANO 2000; TRAÇADO; HIDRÁULICO TRASEIRO; TOMADA DE FORÇA")</f>
      </c>
      <c r="C51" s="4" t="inlineStr">
        <is>
          <t>Não vendido</t>
        </is>
      </c>
      <c r="D51" s="4" t="inlineStr">
        <is>
          <t>122</t>
        </is>
      </c>
      <c r="E51" s="5" t="inlineStr">
        <is>
          <t>71.500,00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=HYPERLINK("https://leilaoonline.com.br/lote/detalhe/115003", "042")</f>
      </c>
      <c r="B52" s="4" t="s">
        <f>=HYPERLINK("https://leilaoonline.com.br/lote/detalhe/115003", "TRATOR MASSEY FERGUSSON 65X; ANO 69/70")</f>
      </c>
      <c r="C52" s="4" t="inlineStr">
        <is>
          <t>Não vendido</t>
        </is>
      </c>
      <c r="D52" s="4" t="inlineStr">
        <is>
          <t>39</t>
        </is>
      </c>
      <c r="E52" s="5" t="inlineStr">
        <is>
          <t>20.000,00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=HYPERLINK("https://leilaoonline.com.br/lote/detalhe/114996", "043")</f>
      </c>
      <c r="B53" s="4" t="s">
        <f>=HYPERLINK("https://leilaoonline.com.br/lote/detalhe/114996", "TRATOR VALMET; MODELO 65 ID.; ANO 78")</f>
      </c>
      <c r="C53" s="4" t="inlineStr">
        <is>
          <t>Não vendido</t>
        </is>
      </c>
      <c r="D53" s="4" t="inlineStr">
        <is>
          <t>43</t>
        </is>
      </c>
      <c r="E53" s="5" t="inlineStr">
        <is>
          <t>23.500,00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=HYPERLINK("https://leilaoonline.com.br/lote/detalhe/115361", "044")</f>
      </c>
      <c r="B54" s="4" t="s">
        <f>=HYPERLINK("https://leilaoonline.com.br/lote/detalhe/115361", "TRATOR FORD 8 BR; SEM ANO DE IDENTIFICAÇÃO OU PLAQUETA")</f>
      </c>
      <c r="C54" s="4" t="inlineStr">
        <is>
          <t>Não vendido</t>
        </is>
      </c>
      <c r="D54" s="4" t="inlineStr">
        <is>
          <t>50</t>
        </is>
      </c>
      <c r="E54" s="5" t="inlineStr">
        <is>
          <t>13.250,00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=HYPERLINK("https://leilaoonline.com.br/lote/detalhe/114997", "045")</f>
      </c>
      <c r="B55" s="4" t="s">
        <f>=HYPERLINK("https://leilaoonline.com.br/lote/detalhe/114997", "GRADE ARADORA DE ARRASTO 14 X 28 POLEGADAS; ANO 2021; ESPESSAMENTO 27CM")</f>
      </c>
      <c r="C55" s="4" t="inlineStr">
        <is>
          <t>Não vendido</t>
        </is>
      </c>
      <c r="D55" s="4" t="inlineStr">
        <is>
          <t>35</t>
        </is>
      </c>
      <c r="E55" s="5" t="inlineStr">
        <is>
          <t>11.250,00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=HYPERLINK("https://leilaoonline.com.br/lote/detalhe/115069", "046")</f>
      </c>
      <c r="B56" s="4" t="s">
        <f>=HYPERLINK("https://leilaoonline.com.br/lote/detalhe/115069", "PULVERIZADOR KO PARA 4.000 LITROS")</f>
      </c>
      <c r="C56" s="4" t="inlineStr">
        <is>
          <t>Não vendido</t>
        </is>
      </c>
      <c r="D56" s="4" t="inlineStr">
        <is>
          <t>34</t>
        </is>
      </c>
      <c r="E56" s="5" t="inlineStr">
        <is>
          <t>18.000,00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=HYPERLINK("https://leilaoonline.com.br/lote/detalhe/115018", "047")</f>
      </c>
      <c r="B57" s="4" t="s">
        <f>=HYPERLINK("https://leilaoonline.com.br/lote/detalhe/115018", "CONTAINER MARÍTIMO DE 6M; REVESTIDO PARA ESCRITÓRIO")</f>
      </c>
      <c r="C57" s="4" t="inlineStr">
        <is>
          <t>Não vendido</t>
        </is>
      </c>
      <c r="D57" s="4" t="inlineStr">
        <is>
          <t>19</t>
        </is>
      </c>
      <c r="E57" s="5" t="inlineStr">
        <is>
          <t>7.750,00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=HYPERLINK("https://leilaoonline.com.br/lote/detalhe/115005", "048")</f>
      </c>
      <c r="B58" s="4" t="s">
        <f>=HYPERLINK("https://leilaoonline.com.br/lote/detalhe/115005", "GRADE ARADORA; 20 DISCOS X 26; TRANSPORTE NO HIDRÁULICO")</f>
      </c>
      <c r="C58" s="4" t="inlineStr">
        <is>
          <t>Vendido</t>
        </is>
      </c>
      <c r="D58" s="4" t="inlineStr">
        <is>
          <t>52</t>
        </is>
      </c>
      <c r="E58" s="5" t="inlineStr">
        <is>
          <t>8.650,00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=HYPERLINK("https://leilaoonline.com.br/lote/detalhe/115006", "049")</f>
      </c>
      <c r="B59" s="4" t="s">
        <f>=HYPERLINK("https://leilaoonline.com.br/lote/detalhe/115006", "GRADE ARADORA; 14 DISCOS X 26")</f>
      </c>
      <c r="C59" s="4" t="inlineStr">
        <is>
          <t>Vendido</t>
        </is>
      </c>
      <c r="D59" s="4" t="inlineStr">
        <is>
          <t>36</t>
        </is>
      </c>
      <c r="E59" s="5" t="inlineStr">
        <is>
          <t>7.450,00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=HYPERLINK("https://leilaoonline.com.br/lote/detalhe/115007", "050")</f>
      </c>
      <c r="B60" s="4" t="s">
        <f>=HYPERLINK("https://leilaoonline.com.br/lote/detalhe/115007", "RECOLHEDORA DE FEIJÃO; MARCA MIAC")</f>
      </c>
      <c r="C60" s="4" t="inlineStr">
        <is>
          <t>Não vendido</t>
        </is>
      </c>
      <c r="D60" s="4" t="inlineStr">
        <is>
          <t>15</t>
        </is>
      </c>
      <c r="E60" s="5" t="inlineStr">
        <is>
          <t>4.500,00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=HYPERLINK("https://leilaoonline.com.br/lote/detalhe/115095", "051")</f>
      </c>
      <c r="B61" s="4" t="s">
        <f>=HYPERLINK("https://leilaoonline.com.br/lote/detalhe/115095", "DUAS BOMBAS 100/7 (KSB E IMBIL) E UMA BOMBA 100/500-2 (IMBIL)")</f>
      </c>
      <c r="C61" s="4" t="inlineStr">
        <is>
          <t>Não vendido</t>
        </is>
      </c>
      <c r="D61" s="4" t="inlineStr">
        <is>
          <t>34</t>
        </is>
      </c>
      <c r="E61" s="5" t="inlineStr">
        <is>
          <t>18.000,00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=HYPERLINK("https://leilaoonline.com.br/lote/detalhe/115096", "052")</f>
      </c>
      <c r="B62" s="4" t="s">
        <f>=HYPERLINK("https://leilaoonline.com.br/lote/detalhe/115096", "MOTOR MWM 229; 6 CILINDROS")</f>
      </c>
      <c r="C62" s="4" t="inlineStr">
        <is>
          <t>Não vendido</t>
        </is>
      </c>
      <c r="D62" s="4" t="inlineStr">
        <is>
          <t>26</t>
        </is>
      </c>
      <c r="E62" s="5" t="inlineStr">
        <is>
          <t>14.500,00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=HYPERLINK("https://leilaoonline.com.br/lote/detalhe/115015", "053")</f>
      </c>
      <c r="B63" s="4" t="s">
        <f>=HYPERLINK("https://leilaoonline.com.br/lote/detalhe/115015", "CARRETA PARA TRANSPORTE DE MADEIRA")</f>
      </c>
      <c r="C63" s="4" t="inlineStr">
        <is>
          <t>Não vendido</t>
        </is>
      </c>
      <c r="D63" s="4" t="inlineStr">
        <is>
          <t>23</t>
        </is>
      </c>
      <c r="E63" s="5" t="inlineStr">
        <is>
          <t>6.500,00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=HYPERLINK("https://leilaoonline.com.br/lote/detalhe/115655", "054")</f>
      </c>
      <c r="B64" s="4" t="s">
        <f>=HYPERLINK("https://leilaoonline.com.br/lote/detalhe/115655", "TRANSBORDO DE CANA PARA 8 TONELADAS; MARCA ENGEAGRO")</f>
      </c>
      <c r="C64" s="4" t="inlineStr">
        <is>
          <t>Não vendido</t>
        </is>
      </c>
      <c r="D64" s="4" t="inlineStr">
        <is>
          <t>11</t>
        </is>
      </c>
      <c r="E64" s="5" t="inlineStr">
        <is>
          <t>4.250,00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=HYPERLINK("https://leilaoonline.com.br/lote/detalhe/115009", "055")</f>
      </c>
      <c r="B65" s="4" t="s">
        <f>=HYPERLINK("https://leilaoonline.com.br/lote/detalhe/115009", "MOTOR LIEBHERR DA ESCAVADEIRA; 6 CILINDROS; ANO 2000; COMPLETO")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3.000,00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=HYPERLINK("https://leilaoonline.com.br/lote/detalhe/115010", "056")</f>
      </c>
      <c r="B66" s="4" t="s">
        <f>=HYPERLINK("https://leilaoonline.com.br/lote/detalhe/115010", "2 TRINCHAS DE 2 METROS")</f>
      </c>
      <c r="C66" s="4" t="inlineStr">
        <is>
          <t>Não vendido</t>
        </is>
      </c>
      <c r="D66" s="4" t="inlineStr">
        <is>
          <t>24</t>
        </is>
      </c>
      <c r="E66" s="5" t="inlineStr">
        <is>
          <t>7.750,00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=HYPERLINK("https://leilaoonline.com.br/lote/detalhe/115097", "057")</f>
      </c>
      <c r="B67" s="4" t="s">
        <f>=HYPERLINK("https://leilaoonline.com.br/lote/detalhe/115097", "MOTOR MWM 229; 6 CILINDROS")</f>
      </c>
      <c r="C67" s="4" t="inlineStr">
        <is>
          <t>Não vendido</t>
        </is>
      </c>
      <c r="D67" s="4" t="inlineStr">
        <is>
          <t>22</t>
        </is>
      </c>
      <c r="E67" s="5" t="inlineStr">
        <is>
          <t>12.000,00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=HYPERLINK("https://leilaoonline.com.br/lote/detalhe/115011", "058")</f>
      </c>
      <c r="B68" s="4" t="s">
        <f>=HYPERLINK("https://leilaoonline.com.br/lote/detalhe/115011", "BRAÇO DE RETRO ESCAVADEIRA PARA MINI CARREGADEIRA")</f>
      </c>
      <c r="C68" s="4" t="inlineStr">
        <is>
          <t>Não vendido</t>
        </is>
      </c>
      <c r="D68" s="4" t="inlineStr">
        <is>
          <t>7</t>
        </is>
      </c>
      <c r="E68" s="5" t="inlineStr">
        <is>
          <t>16.500,00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=HYPERLINK("https://leilaoonline.com.br/lote/detalhe/115012", "059")</f>
      </c>
      <c r="B69" s="4" t="s">
        <f>=HYPERLINK("https://leilaoonline.com.br/lote/detalhe/115012", "veja o vídeo!! MOTOR MERCEDES BENZ; MODELO 1721; COMPLETO")</f>
      </c>
      <c r="C69" s="4" t="inlineStr">
        <is>
          <t>Não vendido</t>
        </is>
      </c>
      <c r="D69" s="4" t="inlineStr">
        <is>
          <t>13</t>
        </is>
      </c>
      <c r="E69" s="5" t="inlineStr">
        <is>
          <t>10.500,00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=HYPERLINK("https://leilaoonline.com.br/lote/detalhe/115008", "060")</f>
      </c>
      <c r="B70" s="4" t="s">
        <f>=HYPERLINK("https://leilaoonline.com.br/lote/detalhe/115008", "BRITADOR CONE; 120 TS; DESMONTADO")</f>
      </c>
      <c r="C70" s="4" t="inlineStr">
        <is>
          <t>Não vendido</t>
        </is>
      </c>
      <c r="D70" s="4" t="inlineStr">
        <is>
          <t>3</t>
        </is>
      </c>
      <c r="E70" s="5" t="inlineStr">
        <is>
          <t>22.500,00</t>
        </is>
      </c>
      <c r="F70" s="4" t="inlineStr">
        <is>
          <t>1250.00</t>
        </is>
      </c>
    </row>
    <row collapsed="false" customFormat="false" customHeight="false" hidden="false" ht="12.1" outlineLevel="0" r="71">
      <c r="A71" s="5" t="s">
        <f>=HYPERLINK("https://leilaoonline.com.br/lote/detalhe/115014", "061")</f>
      </c>
      <c r="B71" s="4" t="s">
        <f>=HYPERLINK("https://leilaoonline.com.br/lote/detalhe/115014", "4 BOMBAS DE 400 CV CADA")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30.000,00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=HYPERLINK("https://leilaoonline.com.br/lote/detalhe/115016", "062")</f>
      </c>
      <c r="B72" s="4" t="s">
        <f>=HYPERLINK("https://leilaoonline.com.br/lote/detalhe/115016", "SERRA DE FITA; PARA FERRO, MADEIRA E OUTROS; COM ACESSÓRIO DE SOLDAR A SERRA")</f>
      </c>
      <c r="C72" s="4" t="inlineStr">
        <is>
          <t>Não vendido</t>
        </is>
      </c>
      <c r="D72" s="4" t="inlineStr">
        <is>
          <t>10</t>
        </is>
      </c>
      <c r="E72" s="5" t="inlineStr">
        <is>
          <t>3.500,00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=HYPERLINK("https://leilaoonline.com.br/lote/detalhe/115124", "063")</f>
      </c>
      <c r="B73" s="4" t="s">
        <f>=HYPERLINK("https://leilaoonline.com.br/lote/detalhe/115124", "PLANTADEIRA 3 LINHAS")</f>
      </c>
      <c r="C73" s="4" t="inlineStr">
        <is>
          <t>Não vendido</t>
        </is>
      </c>
      <c r="D73" s="4" t="inlineStr">
        <is>
          <t>3</t>
        </is>
      </c>
      <c r="E73" s="5" t="inlineStr">
        <is>
          <t>1.300,00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=HYPERLINK("https://leilaoonline.com.br/lote/detalhe/115017", "064")</f>
      </c>
      <c r="B74" s="4" t="s">
        <f>=HYPERLINK("https://leilaoonline.com.br/lote/detalhe/115017", "CARROCERIA PARA TRUCK GUARDA BAIXA; MEDIDAS 7.70M X 2.50M")</f>
      </c>
      <c r="C74" s="4" t="inlineStr">
        <is>
          <t>Não vendido</t>
        </is>
      </c>
      <c r="D74" s="4" t="inlineStr">
        <is>
          <t>19</t>
        </is>
      </c>
      <c r="E74" s="5" t="inlineStr">
        <is>
          <t>5.500,00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=HYPERLINK("https://leilaoonline.com.br/lote/detalhe/115125", "065")</f>
      </c>
      <c r="B75" s="4" t="s">
        <f>=HYPERLINK("https://leilaoonline.com.br/lote/detalhe/115125", "CABINE AUXILIAR PARA 4 PASSAGEIROS; COM PORTAS LATERAIS E TETO SOLAR")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1.250,00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=HYPERLINK("https://leilaoonline.com.br/lote/detalhe/115656", "066")</f>
      </c>
      <c r="B76" s="4" t="s">
        <f>=HYPERLINK("https://leilaoonline.com.br/lote/detalhe/115656", "TRANSBORDO DE CANA PARA 8 TONELADAS; MARCA ENGEAGRO")</f>
      </c>
      <c r="C76" s="4" t="inlineStr">
        <is>
          <t>Não vendido</t>
        </is>
      </c>
      <c r="D76" s="4" t="inlineStr">
        <is>
          <t>7</t>
        </is>
      </c>
      <c r="E76" s="5" t="inlineStr">
        <is>
          <t>2.750,00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=HYPERLINK("https://leilaoonline.com.br/lote/detalhe/115023", "067")</f>
      </c>
      <c r="B77" s="4" t="s">
        <f>=HYPERLINK("https://leilaoonline.com.br/lote/detalhe/115023", "CARRETA/TANQUE DE ÁGUA")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=HYPERLINK("https://leilaoonline.com.br/lote/detalhe/115657", "068")</f>
      </c>
      <c r="B78" s="4" t="s">
        <f>=HYPERLINK("https://leilaoonline.com.br/lote/detalhe/115657", "SCREIP MADAL DE 3.5 M³")</f>
      </c>
      <c r="C78" s="4" t="inlineStr">
        <is>
          <t>Não vendido</t>
        </is>
      </c>
      <c r="D78" s="4" t="inlineStr">
        <is>
          <t>32</t>
        </is>
      </c>
      <c r="E78" s="5" t="inlineStr">
        <is>
          <t>17.000,00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=HYPERLINK("https://leilaoonline.com.br/lote/detalhe/115019", "069")</f>
      </c>
      <c r="B79" s="4" t="s">
        <f>=HYPERLINK("https://leilaoonline.com.br/lote/detalhe/115019", "MOTOR GERADOR MERCEDES BENZ; 4 CILINDROS; 30/40 KVA (ALTERNADOR)")</f>
      </c>
      <c r="C79" s="4" t="inlineStr">
        <is>
          <t>Não vendido</t>
        </is>
      </c>
      <c r="D79" s="4" t="inlineStr">
        <is>
          <t>14</t>
        </is>
      </c>
      <c r="E79" s="5" t="inlineStr">
        <is>
          <t>10.500,00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=HYPERLINK("https://leilaoonline.com.br/lote/detalhe/115020", "070")</f>
      </c>
      <c r="B80" s="4" t="s">
        <f>=HYPERLINK("https://leilaoonline.com.br/lote/detalhe/115020", "CAPOTA DE FIBRA PARA CAMINHONETE S10; CABINADO SIMPLES")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=HYPERLINK("https://leilaoonline.com.br/lote/detalhe/115658", "071")</f>
      </c>
      <c r="B81" s="4" t="s">
        <f>=HYPERLINK("https://leilaoonline.com.br/lote/detalhe/115658", "RETRO AGRÍCOLA; MARCA IMAP")</f>
      </c>
      <c r="C81" s="4" t="inlineStr">
        <is>
          <t>Não vendido</t>
        </is>
      </c>
      <c r="D81" s="4" t="inlineStr">
        <is>
          <t>3</t>
        </is>
      </c>
      <c r="E81" s="5" t="inlineStr">
        <is>
          <t>2.000,00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=HYPERLINK("https://leilaoonline.com.br/lote/detalhe/115028", "072")</f>
      </c>
      <c r="B82" s="4" t="s">
        <f>=HYPERLINK("https://leilaoonline.com.br/lote/detalhe/115028", "CARRETA 2 RODAS PARA TRATOR")</f>
      </c>
      <c r="C82" s="4" t="inlineStr">
        <is>
          <t>Não vendido</t>
        </is>
      </c>
      <c r="D82" s="4" t="inlineStr">
        <is>
          <t>9</t>
        </is>
      </c>
      <c r="E82" s="5" t="inlineStr">
        <is>
          <t>2.200,00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=HYPERLINK("https://leilaoonline.com.br/lote/detalhe/115029", "073")</f>
      </c>
      <c r="B83" s="4" t="s">
        <f>=HYPERLINK("https://leilaoonline.com.br/lote/detalhe/115029", "GERADOR YAMAHA EF 6000 PARTIDA ELÉTRICA E MANUAL; A GASOLINA  4 TEMPOS 11/220 E 12 VOLTS")</f>
      </c>
      <c r="C83" s="4" t="inlineStr">
        <is>
          <t>Não vendido</t>
        </is>
      </c>
      <c r="D83" s="4" t="inlineStr">
        <is>
          <t>3</t>
        </is>
      </c>
      <c r="E83" s="5" t="inlineStr">
        <is>
          <t>800,00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=HYPERLINK("https://leilaoonline.com.br/lote/detalhe/115659", "074")</f>
      </c>
      <c r="B84" s="4" t="s">
        <f>=HYPERLINK("https://leilaoonline.com.br/lote/detalhe/115659", "CONCHA PARA TRATOR FORD 6600")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1.250,00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=HYPERLINK("https://leilaoonline.com.br/lote/detalhe/115660", "075")</f>
      </c>
      <c r="B85" s="4" t="s">
        <f>=HYPERLINK("https://leilaoonline.com.br/lote/detalhe/115660", "CARRETA TANQUE DE ÁGUA DE 4000L; SEM PNEUS")</f>
      </c>
      <c r="C85" s="4" t="inlineStr">
        <is>
          <t>Não vendido</t>
        </is>
      </c>
      <c r="D85" s="4" t="inlineStr">
        <is>
          <t>30</t>
        </is>
      </c>
      <c r="E85" s="5" t="inlineStr">
        <is>
          <t>10.250,00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=HYPERLINK("https://leilaoonline.com.br/lote/detalhe/115661", "076")</f>
      </c>
      <c r="B86" s="4" t="s">
        <f>=HYPERLINK("https://leilaoonline.com.br/lote/detalhe/115661", "CARRETA DE CHASSI DE CAMINHÃO DE 7 METROS")</f>
      </c>
      <c r="C86" s="4" t="inlineStr">
        <is>
          <t>Vendido</t>
        </is>
      </c>
      <c r="D86" s="4" t="inlineStr">
        <is>
          <t>36</t>
        </is>
      </c>
      <c r="E86" s="5" t="inlineStr">
        <is>
          <t>7.150,00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=HYPERLINK("https://leilaoonline.com.br/lote/detalhe/115663", "077")</f>
      </c>
      <c r="B87" s="4" t="s">
        <f>=HYPERLINK("https://leilaoonline.com.br/lote/detalhe/115663", "CARRETA PARA TRANSPORTE DE PESSOAS")</f>
      </c>
      <c r="C87" s="4" t="inlineStr">
        <is>
          <t>Não vendido</t>
        </is>
      </c>
      <c r="D87" s="4" t="inlineStr">
        <is>
          <t>7</t>
        </is>
      </c>
      <c r="E87" s="5" t="inlineStr">
        <is>
          <t>2.200,00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=HYPERLINK("https://leilaoonline.com.br/lote/detalhe/115730", "078")</f>
      </c>
      <c r="B88" s="4" t="s">
        <f>=HYPERLINK("https://leilaoonline.com.br/lote/detalhe/115730", "MOTOR DE IRRIGAÇÃO; MWM 229; TURBINADO; COM BOMBA KSB 100/3; BLOCO 225; MONTADO COM KITS 229")</f>
      </c>
      <c r="C88" s="4" t="inlineStr">
        <is>
          <t>Não vendido</t>
        </is>
      </c>
      <c r="D88" s="4" t="inlineStr">
        <is>
          <t>4</t>
        </is>
      </c>
      <c r="E88" s="5" t="inlineStr">
        <is>
          <t>6.500,00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=HYPERLINK("https://leilaoonline.com.br/lote/detalhe/114968", "079")</f>
      </c>
      <c r="B89" s="4" t="s">
        <f>=HYPERLINK("https://leilaoonline.com.br/lote/detalhe/114968", "veja o vídeo!! ÔNIBUS VW/MASCA GRANFLEX; 2008/2008; BRANCA; DIESEL")</f>
      </c>
      <c r="C89" s="4" t="inlineStr">
        <is>
          <t>Não vendido</t>
        </is>
      </c>
      <c r="D89" s="4" t="inlineStr">
        <is>
          <t>7</t>
        </is>
      </c>
      <c r="E89" s="5" t="inlineStr">
        <is>
          <t>10.500,00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=HYPERLINK("https://leilaoonline.com.br/lote/detalhe/115030", "080")</f>
      </c>
      <c r="B90" s="4" t="s">
        <f>=HYPERLINK("https://leilaoonline.com.br/lote/detalhe/115030", "GERADOR DE ENERGIA  PRA SOLDA; MARCA BAMBOZZI; 375")</f>
      </c>
      <c r="C90" s="4" t="inlineStr">
        <is>
          <t>Não vendido</t>
        </is>
      </c>
      <c r="D90" s="4" t="inlineStr">
        <is>
          <t>6</t>
        </is>
      </c>
      <c r="E90" s="5" t="inlineStr">
        <is>
          <t>3.650,00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=HYPERLINK("https://leilaoonline.com.br/lote/detalhe/115031", "081")</f>
      </c>
      <c r="B91" s="4" t="s">
        <f>=HYPERLINK("https://leilaoonline.com.br/lote/detalhe/115031", "MOTOR")</f>
      </c>
      <c r="C91" s="4" t="inlineStr">
        <is>
          <t>Vendido</t>
        </is>
      </c>
      <c r="D91" s="4" t="inlineStr">
        <is>
          <t>42</t>
        </is>
      </c>
      <c r="E91" s="5" t="inlineStr">
        <is>
          <t>15.250,00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=HYPERLINK("https://leilaoonline.com.br/lote/detalhe/115640", "082")</f>
      </c>
      <c r="B92" s="4" t="s">
        <f>=HYPERLINK("https://leilaoonline.com.br/lote/detalhe/115640", "COMPRESSOR")</f>
      </c>
      <c r="C92" s="4" t="inlineStr">
        <is>
          <t>Vendido</t>
        </is>
      </c>
      <c r="D92" s="4" t="inlineStr">
        <is>
          <t>1</t>
        </is>
      </c>
      <c r="E92" s="5" t="inlineStr">
        <is>
          <t>500,00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=HYPERLINK("https://leilaoonline.com.br/lote/detalhe/115021", "083")</f>
      </c>
      <c r="B93" s="4" t="s">
        <f>=HYPERLINK("https://leilaoonline.com.br/lote/detalhe/115021", "JETBOOD 5 LUGARES, ANO 2013 ")</f>
      </c>
      <c r="C93" s="4" t="inlineStr">
        <is>
          <t>Não vendido</t>
        </is>
      </c>
      <c r="D93" s="4" t="inlineStr">
        <is>
          <t>28</t>
        </is>
      </c>
      <c r="E93" s="5" t="inlineStr">
        <is>
          <t>42.000,00</t>
        </is>
      </c>
      <c r="F93" s="4" t="inlineStr">
        <is>
          <t>1500.00</t>
        </is>
      </c>
    </row>
    <row collapsed="false" customFormat="false" customHeight="false" hidden="false" ht="12.1" outlineLevel="0" r="94">
      <c r="A94" s="5" t="s">
        <f>=HYPERLINK("https://leilaoonline.com.br/lote/detalhe/115022", "084")</f>
      </c>
      <c r="B94" s="4" t="s">
        <f>=HYPERLINK("https://leilaoonline.com.br/lote/detalhe/115022", "CONCHA DE HIDRAULICO PARA TRATOR")</f>
      </c>
      <c r="C94" s="4" t="inlineStr">
        <is>
          <t>Não vendido</t>
        </is>
      </c>
      <c r="D94" s="4" t="inlineStr">
        <is>
          <t>4</t>
        </is>
      </c>
      <c r="E94" s="5" t="inlineStr">
        <is>
          <t>1.450,00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=HYPERLINK("https://leilaoonline.com.br/lote/detalhe/115026", "085")</f>
      </c>
      <c r="B95" s="4" t="s">
        <f>=HYPERLINK("https://leilaoonline.com.br/lote/detalhe/115026", "AR CONDICIONADO DE JANELA 18.000 BTUS; MARCA SPRINGER; QUENTE E FRIO")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=HYPERLINK("https://leilaoonline.com.br/lote/detalhe/115027", "086")</f>
      </c>
      <c r="B96" s="4" t="s">
        <f>=HYPERLINK("https://leilaoonline.com.br/lote/detalhe/115027", "CARRETA PRETA; 1978/1978; PARA 30 MIL LITROS; TODA EM AÇO INÓX; PESO DO TANQUE: 11 TONELADAS; COM DOCUMENTO EM DIA")</f>
      </c>
      <c r="C96" s="4" t="inlineStr">
        <is>
          <t>Não vendido</t>
        </is>
      </c>
      <c r="D96" s="4" t="inlineStr">
        <is>
          <t>23</t>
        </is>
      </c>
      <c r="E96" s="5" t="inlineStr">
        <is>
          <t>39.000,00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=HYPERLINK("https://leilaoonline.com.br/lote/detalhe/115032", "087")</f>
      </c>
      <c r="B97" s="4" t="s">
        <f>=HYPERLINK("https://leilaoonline.com.br/lote/detalhe/115032", "CARRETA REB/FNV FRUEHAUF; PRETA; 1974/1974; PARA 30 MIL LITROS; TODA EM AÇO INÓX; PESO DO TANQUE: 11 TONELADAS; COM DOCUMENTO EM DIA")</f>
      </c>
      <c r="C97" s="4" t="inlineStr">
        <is>
          <t>Não vendido</t>
        </is>
      </c>
      <c r="D97" s="4" t="inlineStr">
        <is>
          <t>18</t>
        </is>
      </c>
      <c r="E97" s="5" t="inlineStr">
        <is>
          <t>37.000,00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=HYPERLINK("https://leilaoonline.com.br/lote/detalhe/115033", "088")</f>
      </c>
      <c r="B98" s="4" t="s">
        <f>=HYPERLINK("https://leilaoonline.com.br/lote/detalhe/115033", "50 TONELADAS DE TUBOS DE 8.10.12.14 POLEGADAS; COMPRIMENTO DE 8 METROS E 12 METROS - VENDA POR KILO")</f>
      </c>
      <c r="C98" s="4" t="inlineStr">
        <is>
          <t>Não vendido</t>
        </is>
      </c>
      <c r="D98" s="4" t="inlineStr">
        <is>
          <t>6</t>
        </is>
      </c>
      <c r="E98" s="5" t="inlineStr">
        <is>
          <t>4,50</t>
        </is>
      </c>
      <c r="F98" s="4" t="inlineStr">
        <is>
          <t>0.50</t>
        </is>
      </c>
    </row>
    <row collapsed="false" customFormat="false" customHeight="false" hidden="false" ht="12.1" outlineLevel="0" r="99">
      <c r="A99" s="5" t="s">
        <f>=HYPERLINK("https://leilaoonline.com.br/lote/detalhe/115034", "089")</f>
      </c>
      <c r="B99" s="4" t="s">
        <f>=HYPERLINK("https://leilaoonline.com.br/lote/detalhe/115034", "MOINHO DE BOLA")</f>
      </c>
      <c r="C99" s="4" t="inlineStr">
        <is>
          <t>Não vendido</t>
        </is>
      </c>
      <c r="D99" s="4" t="inlineStr">
        <is>
          <t>7</t>
        </is>
      </c>
      <c r="E99" s="5" t="inlineStr">
        <is>
          <t>18.500,00</t>
        </is>
      </c>
      <c r="F99" s="4" t="inlineStr">
        <is>
          <t>1250.00</t>
        </is>
      </c>
    </row>
    <row collapsed="false" customFormat="false" customHeight="false" hidden="false" ht="12.1" outlineLevel="0" r="100">
      <c r="A100" s="5" t="s">
        <f>=HYPERLINK("https://leilaoonline.com.br/lote/detalhe/115035", "090")</f>
      </c>
      <c r="B100" s="4" t="s">
        <f>=HYPERLINK("https://leilaoonline.com.br/lote/detalhe/115035", "1 MOINHO DE BOLA COMPLETO")</f>
      </c>
      <c r="C100" s="4" t="inlineStr">
        <is>
          <t>Não vendido</t>
        </is>
      </c>
      <c r="D100" s="4" t="inlineStr">
        <is>
          <t>8</t>
        </is>
      </c>
      <c r="E100" s="5" t="inlineStr">
        <is>
          <t>8.500,00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=HYPERLINK("https://leilaoonline.com.br/lote/detalhe/115036", "091")</f>
      </c>
      <c r="B101" s="4" t="s">
        <f>=HYPERLINK("https://leilaoonline.com.br/lote/detalhe/115036", "MOINHO DE BOLA")</f>
      </c>
      <c r="C101" s="4" t="inlineStr">
        <is>
          <t>Não vendido</t>
        </is>
      </c>
      <c r="D101" s="4" t="inlineStr">
        <is>
          <t>7</t>
        </is>
      </c>
      <c r="E101" s="5" t="inlineStr">
        <is>
          <t>8.000,00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=HYPERLINK("https://leilaoonline.com.br/lote/detalhe/114971", "092")</f>
      </c>
      <c r="B102" s="4" t="s">
        <f>=HYPERLINK("https://leilaoonline.com.br/lote/detalhe/114971", "veja o vídeo!! JTA/SUZUKI GSXR1000; 2009/2009; BRANCA; GASOLINA; COM ACESSÓRIOS")</f>
      </c>
      <c r="C102" s="4" t="inlineStr">
        <is>
          <t>Não vendido</t>
        </is>
      </c>
      <c r="D102" s="4" t="inlineStr">
        <is>
          <t>53</t>
        </is>
      </c>
      <c r="E102" s="5" t="inlineStr">
        <is>
          <t>29.500,00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=HYPERLINK("https://leilaoonline.com.br/lote/detalhe/115037", "093")</f>
      </c>
      <c r="B103" s="4" t="s">
        <f>=HYPERLINK("https://leilaoonline.com.br/lote/detalhe/115037", "ALIMENTADOR MARCA ALLIS 1.50 DE LARGURA POR 4 DE COMPRIMENTO")</f>
      </c>
      <c r="C103" s="4" t="inlineStr">
        <is>
          <t>Vendido</t>
        </is>
      </c>
      <c r="D103" s="4" t="inlineStr">
        <is>
          <t>36</t>
        </is>
      </c>
      <c r="E103" s="5" t="inlineStr">
        <is>
          <t>26.500,00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=HYPERLINK("https://leilaoonline.com.br/lote/detalhe/115038", "094")</f>
      </c>
      <c r="B104" s="4" t="s">
        <f>=HYPERLINK("https://leilaoonline.com.br/lote/detalhe/115038", "CADEIRA ELÉTRICA (ODONTOLOGIA, ESTÉTICA E OUTROS); VÁRIAS POSIÇÕES")</f>
      </c>
      <c r="C104" s="4" t="inlineStr">
        <is>
          <t>Não vendido</t>
        </is>
      </c>
      <c r="D104" s="4" t="inlineStr">
        <is>
          <t>2</t>
        </is>
      </c>
      <c r="E104" s="5" t="inlineStr">
        <is>
          <t>1.150,00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=HYPERLINK("https://leilaoonline.com.br/lote/detalhe/115039", "095")</f>
      </c>
      <c r="B105" s="4" t="s">
        <f>=HYPERLINK("https://leilaoonline.com.br/lote/detalhe/115039", "FOGÃO INDUSTRIAL DE INÓX; COM 4 E 6 BOCAS")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=HYPERLINK("https://leilaoonline.com.br/lote/detalhe/115040", "096")</f>
      </c>
      <c r="B106" s="4" t="s">
        <f>=HYPERLINK("https://leilaoonline.com.br/lote/detalhe/115040", "CHOCADEIRA DE OVO DE AVESTRUZ E NASCEDOURO")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=HYPERLINK("https://leilaoonline.com.br/lote/detalhe/115041", "097")</f>
      </c>
      <c r="B107" s="4" t="s">
        <f>=HYPERLINK("https://leilaoonline.com.br/lote/detalhe/115041", "PULVERIZADOR DE 400L; HATSUTA")</f>
      </c>
      <c r="C107" s="4" t="inlineStr">
        <is>
          <t>Vendido</t>
        </is>
      </c>
      <c r="D107" s="4" t="inlineStr">
        <is>
          <t>23</t>
        </is>
      </c>
      <c r="E107" s="5" t="inlineStr">
        <is>
          <t>4.300,00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=HYPERLINK("https://leilaoonline.com.br/lote/detalhe/115247", "098")</f>
      </c>
      <c r="B108" s="4" t="s">
        <f>=HYPERLINK("https://leilaoonline.com.br/lote/detalhe/115247", "CARROCERIA TOCO (5,70M DE COMPRIMENTO)")</f>
      </c>
      <c r="C108" s="4" t="inlineStr">
        <is>
          <t>Não vendido</t>
        </is>
      </c>
      <c r="D108" s="4" t="inlineStr">
        <is>
          <t>2</t>
        </is>
      </c>
      <c r="E108" s="5" t="inlineStr">
        <is>
          <t>1.150,00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=HYPERLINK("https://leilaoonline.com.br/lote/detalhe/115042", "099")</f>
      </c>
      <c r="B109" s="4" t="s">
        <f>=HYPERLINK("https://leilaoonline.com.br/lote/detalhe/115042", "PULVERIZADOR JACTO DE 500L")</f>
      </c>
      <c r="C109" s="4" t="inlineStr">
        <is>
          <t>Vendido</t>
        </is>
      </c>
      <c r="D109" s="4" t="inlineStr">
        <is>
          <t>27</t>
        </is>
      </c>
      <c r="E109" s="5" t="inlineStr">
        <is>
          <t>5.200,00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=HYPERLINK("https://leilaoonline.com.br/lote/detalhe/115043", "100")</f>
      </c>
      <c r="B110" s="4" t="s">
        <f>=HYPERLINK("https://leilaoonline.com.br/lote/detalhe/115043", "GRADE NIVELADORA 44 DISCOS; MANCAL A ÓLEO; MARCA PICCIN")</f>
      </c>
      <c r="C110" s="4" t="inlineStr">
        <is>
          <t>Não vendido</t>
        </is>
      </c>
      <c r="D110" s="4" t="inlineStr">
        <is>
          <t>13</t>
        </is>
      </c>
      <c r="E110" s="5" t="inlineStr">
        <is>
          <t>11.000,00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=HYPERLINK("https://leilaoonline.com.br/lote/detalhe/115044", "101")</f>
      </c>
      <c r="B111" s="4" t="s">
        <f>=HYPERLINK("https://leilaoonline.com.br/lote/detalhe/115044", "CHARRETE TROLE PARA PONEI")</f>
      </c>
      <c r="C111" s="4" t="inlineStr">
        <is>
          <t>Não vendido</t>
        </is>
      </c>
      <c r="D111" s="4" t="inlineStr">
        <is>
          <t>4</t>
        </is>
      </c>
      <c r="E111" s="5" t="inlineStr">
        <is>
          <t>1.600,00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=HYPERLINK("https://leilaoonline.com.br/lote/detalhe/115046", "102")</f>
      </c>
      <c r="B112" s="4" t="s">
        <f>=HYPERLINK("https://leilaoonline.com.br/lote/detalhe/115046", "TANQUE DE 2.000L; NA CARRETA; SEM RODAS")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500,00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=HYPERLINK("https://leilaoonline.com.br/lote/detalhe/115045", "103")</f>
      </c>
      <c r="B113" s="4" t="s">
        <f>=HYPERLINK("https://leilaoonline.com.br/lote/detalhe/115045", "PLANTADEIRA 2 LINHAS")</f>
      </c>
      <c r="C113" s="4" t="inlineStr">
        <is>
          <t>Não vendido</t>
        </is>
      </c>
      <c r="D113" s="4" t="inlineStr">
        <is>
          <t>5</t>
        </is>
      </c>
      <c r="E113" s="5" t="inlineStr">
        <is>
          <t>1.100,00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=HYPERLINK("https://leilaoonline.com.br/lote/detalhe/115360", "104")</f>
      </c>
      <c r="B114" s="4" t="s">
        <f>=HYPERLINK("https://leilaoonline.com.br/lote/detalhe/115360", "FORD MAJOR DEXTRA; ANO INDEFINIDO; SEM PLAQUETA DE IDENTIFICAÇÃO")</f>
      </c>
      <c r="C114" s="4" t="inlineStr">
        <is>
          <t>Não vendido</t>
        </is>
      </c>
      <c r="D114" s="4" t="inlineStr">
        <is>
          <t>14</t>
        </is>
      </c>
      <c r="E114" s="5" t="inlineStr">
        <is>
          <t>8.500,00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=HYPERLINK("https://leilaoonline.com.br/lote/detalhe/115796", "106")</f>
      </c>
      <c r="B115" s="4" t="s">
        <f>=HYPERLINK("https://leilaoonline.com.br/lote/detalhe/115796", "CARRETINHA REBOQUE")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=HYPERLINK("https://leilaoonline.com.br/lote/detalhe/115641", "220")</f>
      </c>
      <c r="B116" s="4" t="s">
        <f>=HYPERLINK("https://leilaoonline.com.br/lote/detalhe/115641", "04 UNIDADES CONDENSADORA GREE + EVAPORADORA • 41.000 BTU")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10.000,00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=HYPERLINK("https://leilaoonline.com.br/lote/detalhe/115642", "221")</f>
      </c>
      <c r="B117" s="4" t="s">
        <f>=HYPERLINK("https://leilaoonline.com.br/lote/detalhe/115642", "04 UNIDADES CONDENSADORA GREE + EVAPORADORA • 41.000 BTU")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10.000,00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=HYPERLINK("https://leilaoonline.com.br/lote/detalhe/115643", "222")</f>
      </c>
      <c r="B118" s="4" t="s">
        <f>=HYPERLINK("https://leilaoonline.com.br/lote/detalhe/115643", "3 UNIDADES CONDENSADORA FUJITSU + EVAPORADORA • 12.000 BTU")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=HYPERLINK("https://leilaoonline.com.br/lote/detalhe/115047", "223")</f>
      </c>
      <c r="B119" s="4" t="s">
        <f>=HYPERLINK("https://leilaoonline.com.br/lote/detalhe/115047", "(LT123) UNIDADE CONDENSADORA GREE + EVAPORADORA • 41.000 BTU")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1.000,00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=HYPERLINK("https://leilaoonline.com.br/lote/detalhe/115048", "224")</f>
      </c>
      <c r="B120" s="4" t="s">
        <f>=HYPERLINK("https://leilaoonline.com.br/lote/detalhe/115048", "(LT124) UNIDADE CONDENSADORA GREE + EVAPORADORA • 41.000 BTU")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1.300,00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=HYPERLINK("https://leilaoonline.com.br/lote/detalhe/115049", "225")</f>
      </c>
      <c r="B121" s="4" t="s">
        <f>=HYPERLINK("https://leilaoonline.com.br/lote/detalhe/115049", "(LT125) UNIDADE CONDENSADORA GREE + EVAPORADORA • 41.000 BTU")</f>
      </c>
      <c r="C121" s="4" t="inlineStr">
        <is>
          <t>Não vendido</t>
        </is>
      </c>
      <c r="D121" s="4" t="inlineStr">
        <is>
          <t>1</t>
        </is>
      </c>
      <c r="E121" s="5" t="inlineStr">
        <is>
          <t>150,00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=HYPERLINK("https://leilaoonline.com.br/lote/detalhe/115050", "226")</f>
      </c>
      <c r="B122" s="4" t="s">
        <f>=HYPERLINK("https://leilaoonline.com.br/lote/detalhe/115050", "(LT126) UNIDADE CONDENSADORA GREE + EVAPORADORA • 41.000 BTU")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150,00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=HYPERLINK("https://leilaoonline.com.br/lote/detalhe/115051", "227")</f>
      </c>
      <c r="B123" s="4" t="s">
        <f>=HYPERLINK("https://leilaoonline.com.br/lote/detalhe/115051", "(LT127) UNIDADE CONDENSADORA GREE + EVAPORADORA • 41.000 BTU")</f>
      </c>
      <c r="C123" s="4" t="inlineStr">
        <is>
          <t>Não vendido</t>
        </is>
      </c>
      <c r="D123" s="4" t="inlineStr">
        <is>
          <t>1</t>
        </is>
      </c>
      <c r="E123" s="5" t="inlineStr">
        <is>
          <t>150,00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=HYPERLINK("https://leilaoonline.com.br/lote/detalhe/115052", "228")</f>
      </c>
      <c r="B124" s="4" t="s">
        <f>=HYPERLINK("https://leilaoonline.com.br/lote/detalhe/115052", "(LT128) UNIDADE CONDENSADORA GREE + EVAPORADORA • 41.000 BTU")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150,00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=HYPERLINK("https://leilaoonline.com.br/lote/detalhe/115053", "229")</f>
      </c>
      <c r="B125" s="4" t="s">
        <f>=HYPERLINK("https://leilaoonline.com.br/lote/detalhe/115053", "(LT129) UNIDADE CONDENSADORA GREE + EVAPORADORA • 41.000 BTU")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150,00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=HYPERLINK("https://leilaoonline.com.br/lote/detalhe/115054", "230")</f>
      </c>
      <c r="B126" s="4" t="s">
        <f>=HYPERLINK("https://leilaoonline.com.br/lote/detalhe/115054", "(LT130) UNIDADE CONDENSADORA GREE + EVAPORADORA • 41.000 BTU")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150,00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=HYPERLINK("https://leilaoonline.com.br/lote/detalhe/115055", "231")</f>
      </c>
      <c r="B127" s="4" t="s">
        <f>=HYPERLINK("https://leilaoonline.com.br/lote/detalhe/115055", "(LT131) UNIDADE CONDENSADORA FUJITSU + EVAPORADORA • 12.000 BTU")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150,00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=HYPERLINK("https://leilaoonline.com.br/lote/detalhe/115056", "232")</f>
      </c>
      <c r="B128" s="4" t="s">
        <f>=HYPERLINK("https://leilaoonline.com.br/lote/detalhe/115056", "(LT132) UNIDADE CONDENSADORA FUJITSU + EVAPORADORA • 12.000 BTU")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150,00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=HYPERLINK("https://leilaoonline.com.br/lote/detalhe/115057", "233")</f>
      </c>
      <c r="B129" s="4" t="s">
        <f>=HYPERLINK("https://leilaoonline.com.br/lote/detalhe/115057", "(LT133) UNIDADE CONDENSADORA FUJITSU + EVAPORADORA • 12.000 BTU")</f>
      </c>
      <c r="C129" s="4" t="inlineStr">
        <is>
          <t>Não vendido</t>
        </is>
      </c>
      <c r="D129" s="4" t="inlineStr">
        <is>
          <t>1</t>
        </is>
      </c>
      <c r="E129" s="5" t="inlineStr">
        <is>
          <t>150,00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=HYPERLINK("https://leilaoonline.com.br/lote/detalhe/115058", "234")</f>
      </c>
      <c r="B130" s="4" t="s">
        <f>=HYPERLINK("https://leilaoonline.com.br/lote/detalhe/115058", "(LT134) UNIDADE CONDENSADORA SPRINGER CARRIER + EVAPORADORA • 90.000 BTU")</f>
      </c>
      <c r="C130" s="4" t="inlineStr">
        <is>
          <t>Não vendido</t>
        </is>
      </c>
      <c r="D130" s="4" t="inlineStr">
        <is>
          <t>1</t>
        </is>
      </c>
      <c r="E130" s="5" t="inlineStr">
        <is>
          <t>150,00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=HYPERLINK("https://leilaoonline.com.br/lote/detalhe/115059", "235")</f>
      </c>
      <c r="B131" s="4" t="s">
        <f>=HYPERLINK("https://leilaoonline.com.br/lote/detalhe/115059", "(LT130A) TRANSFORMADOR")</f>
      </c>
      <c r="C131" s="4" t="inlineStr">
        <is>
          <t>Não vendido</t>
        </is>
      </c>
      <c r="D131" s="4" t="inlineStr">
        <is>
          <t>4</t>
        </is>
      </c>
      <c r="E131" s="5" t="inlineStr">
        <is>
          <t>750,00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=HYPERLINK("https://leilaoonline.com.br/lote/detalhe/115060", "237")</f>
      </c>
      <c r="B132" s="4" t="s">
        <f>=HYPERLINK("https://leilaoonline.com.br/lote/detalhe/115060", "(LT137) SECADORECOAIR MOD ED100")</f>
      </c>
      <c r="C132" s="4" t="inlineStr">
        <is>
          <t>Não vendido</t>
        </is>
      </c>
      <c r="D132" s="4" t="inlineStr">
        <is>
          <t>1</t>
        </is>
      </c>
      <c r="E132" s="5" t="inlineStr">
        <is>
          <t>150,00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=HYPERLINK("https://leilaoonline.com.br/lote/detalhe/115062", "238")</f>
      </c>
      <c r="B133" s="4" t="s">
        <f>=HYPERLINK("https://leilaoonline.com.br/lote/detalhe/115062", "(LT138) CORTINA DE AR GREE")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150,00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=HYPERLINK("https://leilaoonline.com.br/lote/detalhe/115063", "239")</f>
      </c>
      <c r="B134" s="4" t="s">
        <f>=HYPERLINK("https://leilaoonline.com.br/lote/detalhe/115063", "(LT139) COMPRESSOR ATLAS COPCO")</f>
      </c>
      <c r="C134" s="4" t="inlineStr">
        <is>
          <t>Não vendido</t>
        </is>
      </c>
      <c r="D134" s="4" t="inlineStr">
        <is>
          <t>3</t>
        </is>
      </c>
      <c r="E134" s="5" t="inlineStr">
        <is>
          <t>550,00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=HYPERLINK("https://leilaoonline.com.br/lote/detalhe/115064", "240")</f>
      </c>
      <c r="B135" s="4" t="s">
        <f>=HYPERLINK("https://leilaoonline.com.br/lote/detalhe/115064", "(LT140) COMPRESSOR ATLAS COPCO")</f>
      </c>
      <c r="C135" s="4" t="inlineStr">
        <is>
          <t>Não vendido</t>
        </is>
      </c>
      <c r="D135" s="4" t="inlineStr">
        <is>
          <t>4</t>
        </is>
      </c>
      <c r="E135" s="5" t="inlineStr">
        <is>
          <t>700,00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=HYPERLINK("https://leilaoonline.com.br/lote/detalhe/115065", "241")</f>
      </c>
      <c r="B136" s="4" t="s">
        <f>=HYPERLINK("https://leilaoonline.com.br/lote/detalhe/115065", "RACK FURAKAWA RACK ABERTO ENTERPRISE 45U")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=HYPERLINK("https://leilaoonline.com.br/lote/detalhe/115066", "262")</f>
      </c>
      <c r="B137" s="4" t="s">
        <f>=HYPERLINK("https://leilaoonline.com.br/lote/detalhe/115066", "LOTE 08 - CARRETA REBOQUE 4 PNEUS COM 2 BANHEIROS QUÍMICOS MÓVEIS MASCULINO E FEMININO; C/ ÁRMARIO DE FERRO E CAIXA D'ÁGUA INÓX")</f>
      </c>
      <c r="C137" s="4" t="inlineStr">
        <is>
          <t>Não vendido</t>
        </is>
      </c>
      <c r="D137" s="4" t="inlineStr">
        <is>
          <t>2</t>
        </is>
      </c>
      <c r="E137" s="5" t="inlineStr">
        <is>
          <t>1.150,00</t>
        </is>
      </c>
      <c r="F13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2026-10-12T08:12:17.00Z</dcterms:created>
  <dc:creator>Tellks Tecnologia</dc:creator>
  <cp:revision>0</cp:revision>
</cp:coreProperties>
</file>