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Caminhões • Escavadeiras • Grades Aradoras • Moinhos • Geradores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=HYPERLINK("https://leilaoonline.com.br/lote/detalhe/112511", "001")</f>
      </c>
      <c r="B11" s="4" t="s">
        <f>=HYPERLINK("https://leilaoonline.com.br/lote/detalhe/112511", "PÁ CARREGADEIRA MICHIGAN 75 III; ANO 1980 - FUNCIONANDO")</f>
      </c>
      <c r="C11" s="4" t="inlineStr">
        <is>
          <t>Não vendido</t>
        </is>
      </c>
      <c r="D11" s="4" t="inlineStr">
        <is>
          <t>95</t>
        </is>
      </c>
      <c r="E11" s="5" t="inlineStr">
        <is>
          <t>69.500,00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=HYPERLINK("https://leilaoonline.com.br/lote/detalhe/112510", "002")</f>
      </c>
      <c r="B12" s="4" t="s">
        <f>=HYPERLINK("https://leilaoonline.com.br/lote/detalhe/112510", "TRATOR VALMET; MODELO 785; ANO 98 - FUNCIONANDO")</f>
      </c>
      <c r="C12" s="4" t="inlineStr">
        <is>
          <t>Não vendido</t>
        </is>
      </c>
      <c r="D12" s="4" t="inlineStr">
        <is>
          <t>55</t>
        </is>
      </c>
      <c r="E12" s="5" t="inlineStr">
        <is>
          <t>46.500,00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=HYPERLINK("https://leilaoonline.com.br/lote/detalhe/112508", "003")</f>
      </c>
      <c r="B13" s="4" t="s">
        <f>=HYPERLINK("https://leilaoonline.com.br/lote/detalhe/112508", "5 PÁS CARREGADEIRA, VOLVO L90F, CAT 962 G e 962 H")</f>
      </c>
      <c r="C13" s="4" t="inlineStr">
        <is>
          <t>Não vendido</t>
        </is>
      </c>
      <c r="D13" s="4" t="inlineStr">
        <is>
          <t>133</t>
        </is>
      </c>
      <c r="E13" s="5" t="inlineStr">
        <is>
          <t>156.000,00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=HYPERLINK("https://leilaoonline.com.br/lote/detalhe/112976", "004")</f>
      </c>
      <c r="B14" s="4" t="s">
        <f>=HYPERLINK("https://leilaoonline.com.br/lote/detalhe/112976", "FORD/F4000; 1982/1982; PRETA; DIESEL; TURBINADA; CARROCERIA CHAPEADA - FUNCIONANDO")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=HYPERLINK("https://leilaoonline.com.br/lote/detalhe/112514", "005")</f>
      </c>
      <c r="B15" s="4" t="s">
        <f>=HYPERLINK("https://leilaoonline.com.br/lote/detalhe/112514", "CAMINHÃO FORD/FORD; 1976/1976; BRANCA; DIESEL - FUNCIONANDO")</f>
      </c>
      <c r="C15" s="4" t="inlineStr">
        <is>
          <t>Não vendido</t>
        </is>
      </c>
      <c r="D15" s="4" t="inlineStr">
        <is>
          <t>33</t>
        </is>
      </c>
      <c r="E15" s="5" t="inlineStr">
        <is>
          <t>27.500,00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=HYPERLINK("https://leilaoonline.com.br/lote/detalhe/112513", "006")</f>
      </c>
      <c r="B16" s="4" t="s">
        <f>=HYPERLINK("https://leilaoonline.com.br/lote/detalhe/112513", "veja o vídeo!! FORD/F4000; 1983/1983; VERMELHA; DIESEL")</f>
      </c>
      <c r="C16" s="4" t="inlineStr">
        <is>
          <t>Vendido</t>
        </is>
      </c>
      <c r="D16" s="4" t="inlineStr">
        <is>
          <t>55</t>
        </is>
      </c>
      <c r="E16" s="5" t="inlineStr">
        <is>
          <t>41.000,00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=HYPERLINK("https://leilaoonline.com.br/lote/detalhe/112512", "007")</f>
      </c>
      <c r="B17" s="4" t="s">
        <f>=HYPERLINK("https://leilaoonline.com.br/lote/detalhe/112512", "veja o vídeo!! ÔNIBUS VW/MASCA GRANFLEX; 2008/2008; BRANCA; DIESEL")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32.000,00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=HYPERLINK("https://leilaoonline.com.br/lote/detalhe/112911", "008")</f>
      </c>
      <c r="B18" s="4" t="s">
        <f>=HYPERLINK("https://leilaoonline.com.br/lote/detalhe/112911", "CAMINHÃO MERCEDES BENZ 608; 1975/1975; LARANJA; DIESEL; CARROCERIA FECHADA/BAÚ")</f>
      </c>
      <c r="C18" s="4" t="inlineStr">
        <is>
          <t>Não vendido</t>
        </is>
      </c>
      <c r="D18" s="4" t="inlineStr">
        <is>
          <t>60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=HYPERLINK("https://leilaoonline.com.br/lote/detalhe/112680", "009")</f>
      </c>
      <c r="B19" s="4" t="s">
        <f>=HYPERLINK("https://leilaoonline.com.br/lote/detalhe/112680", "veja o vídeo!! JTA/SUZUKI GSXR1000; 2009/2009; BRANCA; GASOLINA; COM ACESSÓRIOS - FUNCIONANDO")</f>
      </c>
      <c r="C19" s="4" t="inlineStr">
        <is>
          <t>Não vendido</t>
        </is>
      </c>
      <c r="D19" s="4" t="inlineStr">
        <is>
          <t>51</t>
        </is>
      </c>
      <c r="E19" s="5" t="inlineStr">
        <is>
          <t>26.500,00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=HYPERLINK("https://leilaoonline.com.br/lote/detalhe/112679", "010")</f>
      </c>
      <c r="B20" s="4" t="s">
        <f>=HYPERLINK("https://leilaoonline.com.br/lote/detalhe/112679", "CAMINHÃO 7110; 1990/1990; CINZA; DIESEL; TURBINADO, PLATAFORMA, REDUTOR E ASA DELTA - FUNCIONANDO")</f>
      </c>
      <c r="C20" s="4" t="inlineStr">
        <is>
          <t>Não vendido</t>
        </is>
      </c>
      <c r="D20" s="4" t="inlineStr">
        <is>
          <t>80</t>
        </is>
      </c>
      <c r="E20" s="5" t="inlineStr">
        <is>
          <t>64.500,00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=HYPERLINK("https://leilaoonline.com.br/lote/detalhe/112678", "011")</f>
      </c>
      <c r="B21" s="4" t="s">
        <f>=HYPERLINK("https://leilaoonline.com.br/lote/detalhe/112678", "veja o vídeo!! CAMINHÃO FORD/CARGO 1933 TL; 2012/2013; BRANCA; DIESEL; CABINE ESTENDIDA")</f>
      </c>
      <c r="C21" s="4" t="inlineStr">
        <is>
          <t>Não vendido</t>
        </is>
      </c>
      <c r="D21" s="4" t="inlineStr">
        <is>
          <t>77</t>
        </is>
      </c>
      <c r="E21" s="5" t="inlineStr">
        <is>
          <t>131.250,00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=HYPERLINK("https://leilaoonline.com.br/lote/detalhe/112684", "012")</f>
      </c>
      <c r="B22" s="4" t="s">
        <f>=HYPERLINK("https://leilaoonline.com.br/lote/detalhe/112684", "VW/FOX 1.0; 2008/2009; PRETA; ALCO./GASOL.; 4 PORTAS - FUNCIONANDO")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17.100,00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=HYPERLINK("https://leilaoonline.com.br/lote/detalhe/112681", "013")</f>
      </c>
      <c r="B23" s="4" t="s">
        <f>=HYPERLINK("https://leilaoonline.com.br/lote/detalhe/112681", "IMP/GM SILVERADO; 1997/1997; BRANCA; DIESEL; TURBO")</f>
      </c>
      <c r="C23" s="4" t="inlineStr">
        <is>
          <t>Vendido</t>
        </is>
      </c>
      <c r="D23" s="4" t="inlineStr">
        <is>
          <t>46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=HYPERLINK("https://leilaoonline.com.br/lote/detalhe/112683", "014")</f>
      </c>
      <c r="B24" s="4" t="s">
        <f>=HYPERLINK("https://leilaoonline.com.br/lote/detalhe/112683", "MIA/MITSUBISHI L200 4X2; 1995/1995; PRATA; DIESEL; COM RÁDIO AMADOR - FUNCIONANDO")</f>
      </c>
      <c r="C24" s="4" t="inlineStr">
        <is>
          <t>Não vendido</t>
        </is>
      </c>
      <c r="D24" s="4" t="inlineStr">
        <is>
          <t>46</t>
        </is>
      </c>
      <c r="E24" s="5" t="inlineStr">
        <is>
          <t>21.250,00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=HYPERLINK("https://leilaoonline.com.br/lote/detalhe/112682", "015")</f>
      </c>
      <c r="B25" s="4" t="s">
        <f>=HYPERLINK("https://leilaoonline.com.br/lote/detalhe/112682", "VW/VW FUSCA 1300; 1973/1973; MARROM; GASOLINA 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10.500,00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=HYPERLINK("https://leilaoonline.com.br/lote/detalhe/112685", "016")</f>
      </c>
      <c r="B26" s="4" t="s">
        <f>=HYPERLINK("https://leilaoonline.com.br/lote/detalhe/112685", "CAMINHÃO MERCEDES BENZ/L 2013; 1977/1977; AZUL; DIESEL; TURBINADO - FUNCIONANDO")</f>
      </c>
      <c r="C26" s="4" t="inlineStr">
        <is>
          <t>Não vendido</t>
        </is>
      </c>
      <c r="D26" s="4" t="inlineStr">
        <is>
          <t>83</t>
        </is>
      </c>
      <c r="E26" s="5" t="inlineStr">
        <is>
          <t>49.500,00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=HYPERLINK("https://leilaoonline.com.br/lote/detalhe/112688", "017")</f>
      </c>
      <c r="B27" s="4" t="s">
        <f>=HYPERLINK("https://leilaoonline.com.br/lote/detalhe/112688", "CAMINHÃO M. BENZ/L 1618; 1995/1995; AZUL; DIESEL - FUNCIONANDO")</f>
      </c>
      <c r="C27" s="4" t="inlineStr">
        <is>
          <t>Vendido</t>
        </is>
      </c>
      <c r="D27" s="4" t="inlineStr">
        <is>
          <t>71</t>
        </is>
      </c>
      <c r="E27" s="5" t="inlineStr">
        <is>
          <t>83.000,00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=HYPERLINK("https://leilaoonline.com.br/lote/detalhe/112687", "018")</f>
      </c>
      <c r="B28" s="4" t="s">
        <f>=HYPERLINK("https://leilaoonline.com.br/lote/detalhe/112687", "CAMINHÃO MERCEDES BENZ/L 1313; 1976; AMARELA; DIESEL; TURBINADO; HIDRÁULICO - FUNCIONANDO")</f>
      </c>
      <c r="C28" s="4" t="inlineStr">
        <is>
          <t>Não vendido</t>
        </is>
      </c>
      <c r="D28" s="4" t="inlineStr">
        <is>
          <t>77</t>
        </is>
      </c>
      <c r="E28" s="5" t="inlineStr">
        <is>
          <t>52.500,00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=HYPERLINK("https://leilaoonline.com.br/lote/detalhe/112686", "019")</f>
      </c>
      <c r="B29" s="4" t="s">
        <f>=HYPERLINK("https://leilaoonline.com.br/lote/detalhe/112686", "CAMINHÃO MERCEDES BENZ/710; 1997/1997; BRANCA; DIESEL; TURBINADO; HIDRÁULICO - FUNCIONANDO")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55.000,00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=HYPERLINK("https://leilaoonline.com.br/lote/detalhe/112689", "020")</f>
      </c>
      <c r="B30" s="4" t="s">
        <f>=HYPERLINK("https://leilaoonline.com.br/lote/detalhe/112689", "VW/GOL GL; 1987/1987; BRANCA; ALCOOL - FUNCIONANDO")</f>
      </c>
      <c r="C30" s="4" t="inlineStr">
        <is>
          <t>Vendido</t>
        </is>
      </c>
      <c r="D30" s="4" t="inlineStr">
        <is>
          <t>12</t>
        </is>
      </c>
      <c r="E30" s="5" t="inlineStr">
        <is>
          <t>4.500,00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=HYPERLINK("https://leilaoonline.com.br/lote/detalhe/112847", "021")</f>
      </c>
      <c r="B31" s="4" t="s">
        <f>=HYPERLINK("https://leilaoonline.com.br/lote/detalhe/112847", "CAMINHÃO MERCEDES BENZ/L 1113; 1978/1978; AZUL; DIESEL")</f>
      </c>
      <c r="C31" s="4" t="inlineStr">
        <is>
          <t>Não vendido</t>
        </is>
      </c>
      <c r="D31" s="4" t="inlineStr">
        <is>
          <t>106</t>
        </is>
      </c>
      <c r="E31" s="5" t="inlineStr">
        <is>
          <t>33.000,00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=HYPERLINK("https://leilaoonline.com.br/lote/detalhe/112519", "022")</f>
      </c>
      <c r="B32" s="4" t="s">
        <f>=HYPERLINK("https://leilaoonline.com.br/lote/detalhe/112519", "veja o vídeo!! ESCAVADEIRA HIDRÁULICA JCB JS 200; ANO 2013; 8535 HORAS - FUNCIONANDO")</f>
      </c>
      <c r="C32" s="4" t="inlineStr">
        <is>
          <t>Não vendido</t>
        </is>
      </c>
      <c r="D32" s="4" t="inlineStr">
        <is>
          <t>67</t>
        </is>
      </c>
      <c r="E32" s="5" t="inlineStr">
        <is>
          <t>252.500,00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=HYPERLINK("https://leilaoonline.com.br/lote/detalhe/112515", "023")</f>
      </c>
      <c r="B33" s="4" t="s">
        <f>=HYPERLINK("https://leilaoonline.com.br/lote/detalhe/112515", "TRATOR MASSEY FERGUSSON 265; ORIGINAL; ANO APROXIMADO 1978")</f>
      </c>
      <c r="C33" s="4" t="inlineStr">
        <is>
          <t>Não vendido</t>
        </is>
      </c>
      <c r="D33" s="4" t="inlineStr">
        <is>
          <t>90</t>
        </is>
      </c>
      <c r="E33" s="5" t="inlineStr">
        <is>
          <t>29.750,00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=HYPERLINK("https://leilaoonline.com.br/lote/detalhe/113156", "024")</f>
      </c>
      <c r="B34" s="4" t="s">
        <f>=HYPERLINK("https://leilaoonline.com.br/lote/detalhe/113156", "CARREGADEIRA DE LENHA/CANA; CBT 8060; TRAÇADA; MOTOR MERCEDES; GARRA GIRATÓRIA - FUNCIONANDO")</f>
      </c>
      <c r="C34" s="4" t="inlineStr">
        <is>
          <t>Não vendido</t>
        </is>
      </c>
      <c r="D34" s="4" t="inlineStr">
        <is>
          <t>41</t>
        </is>
      </c>
      <c r="E34" s="5" t="inlineStr">
        <is>
          <t>55.000,00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=HYPERLINK("https://leilaoonline.com.br/lote/detalhe/112516", "025")</f>
      </c>
      <c r="B35" s="4" t="s">
        <f>=HYPERLINK("https://leilaoonline.com.br/lote/detalhe/112516", "TRATOR MASSEY FERGUSSON; MODELO 55X; ANO 1971 - FUNCIONANDO")</f>
      </c>
      <c r="C35" s="4" t="inlineStr">
        <is>
          <t>Não vendido</t>
        </is>
      </c>
      <c r="D35" s="4" t="inlineStr">
        <is>
          <t>37</t>
        </is>
      </c>
      <c r="E35" s="5" t="inlineStr">
        <is>
          <t>21.250,00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=HYPERLINK("https://leilaoonline.com.br/lote/detalhe/112521", "026")</f>
      </c>
      <c r="B36" s="4" t="s">
        <f>=HYPERLINK("https://leilaoonline.com.br/lote/detalhe/112521", "TRATOR VALMET 85 ID.; ANO 78")</f>
      </c>
      <c r="C36" s="4" t="inlineStr">
        <is>
          <t>Não vendido</t>
        </is>
      </c>
      <c r="D36" s="4" t="inlineStr">
        <is>
          <t>52</t>
        </is>
      </c>
      <c r="E36" s="5" t="inlineStr">
        <is>
          <t>28.500,00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=HYPERLINK("https://leilaoonline.com.br/lote/detalhe/112520", "027")</f>
      </c>
      <c r="B37" s="4" t="s">
        <f>=HYPERLINK("https://leilaoonline.com.br/lote/detalhe/112520", "veja o vídeo!! RETROESCAVADEIRA; NEW HOLLAND L90; ANO 2007; 4X2 - FUNCIONANDO")</f>
      </c>
      <c r="C37" s="4" t="inlineStr">
        <is>
          <t>Não vendido</t>
        </is>
      </c>
      <c r="D37" s="4" t="inlineStr">
        <is>
          <t>28</t>
        </is>
      </c>
      <c r="E37" s="5" t="inlineStr">
        <is>
          <t>83.750,00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=HYPERLINK("https://leilaoonline.com.br/lote/detalhe/112518", "028")</f>
      </c>
      <c r="B38" s="4" t="s">
        <f>=HYPERLINK("https://leilaoonline.com.br/lote/detalhe/112518", "TRATOR VALMET 60 ID.; ANO 1970")</f>
      </c>
      <c r="C38" s="4" t="inlineStr">
        <is>
          <t>Não vendido</t>
        </is>
      </c>
      <c r="D38" s="4" t="inlineStr">
        <is>
          <t>74</t>
        </is>
      </c>
      <c r="E38" s="5" t="inlineStr">
        <is>
          <t>20.250,00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=HYPERLINK("https://leilaoonline.com.br/lote/detalhe/113160", "029")</f>
      </c>
      <c r="B39" s="4" t="s">
        <f>=HYPERLINK("https://leilaoonline.com.br/lote/detalhe/113160", "FORD MAJOR DEXTRA; ANO INDEFINIDO; SEM PLAQUETA DE IDENTIFICAÇÃO")</f>
      </c>
      <c r="C39" s="4" t="inlineStr">
        <is>
          <t>Não vendido</t>
        </is>
      </c>
      <c r="D39" s="4" t="inlineStr">
        <is>
          <t>16</t>
        </is>
      </c>
      <c r="E39" s="5" t="inlineStr">
        <is>
          <t>8.500,00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=HYPERLINK("https://leilaoonline.com.br/lote/detalhe/112517", "030")</f>
      </c>
      <c r="B40" s="4" t="s">
        <f>=HYPERLINK("https://leilaoonline.com.br/lote/detalhe/112517", "TRATOR VALMET 62 ID.; CAFEEIRO; ANO 76")</f>
      </c>
      <c r="C40" s="4" t="inlineStr">
        <is>
          <t>Não vendido</t>
        </is>
      </c>
      <c r="D40" s="4" t="inlineStr">
        <is>
          <t>87</t>
        </is>
      </c>
      <c r="E40" s="5" t="inlineStr">
        <is>
          <t>23.250,00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=HYPERLINK("https://leilaoonline.com.br/lote/detalhe/113161", "031")</f>
      </c>
      <c r="B41" s="4" t="s">
        <f>=HYPERLINK("https://leilaoonline.com.br/lote/detalhe/113161", "TRATOR MASSEY FERGUSON 296; ANO 1982; DIREÇÃO HIDRÁULICA; PESO NAS RODAS - FUNCIONANDO")</f>
      </c>
      <c r="C41" s="4" t="inlineStr">
        <is>
          <t>Não vendido</t>
        </is>
      </c>
      <c r="D41" s="4" t="inlineStr">
        <is>
          <t>69</t>
        </is>
      </c>
      <c r="E41" s="5" t="inlineStr">
        <is>
          <t>38.500,00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=HYPERLINK("https://leilaoonline.com.br/lote/detalhe/113162", "032")</f>
      </c>
      <c r="B42" s="4" t="s">
        <f>=HYPERLINK("https://leilaoonline.com.br/lote/detalhe/113162", "MERCEDES 1618; 1991; BASCULANTE; REDUZIDO - FUNCIONANDO")</f>
      </c>
      <c r="C42" s="4" t="inlineStr">
        <is>
          <t>Não vendido</t>
        </is>
      </c>
      <c r="D42" s="4" t="inlineStr">
        <is>
          <t>61</t>
        </is>
      </c>
      <c r="E42" s="5" t="inlineStr">
        <is>
          <t>100.000,00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=HYPERLINK("https://leilaoonline.com.br/lote/detalhe/113163", "033")</f>
      </c>
      <c r="B43" s="4" t="s">
        <f>=HYPERLINK("https://leilaoonline.com.br/lote/detalhe/113163", "CAMINHÃO FIAT/FNM 180; 1974/1974; AZUL; DIESEL - FUNCIONANDO")</f>
      </c>
      <c r="C43" s="4" t="inlineStr">
        <is>
          <t>Não vendido</t>
        </is>
      </c>
      <c r="D43" s="4" t="inlineStr">
        <is>
          <t>36</t>
        </is>
      </c>
      <c r="E43" s="5" t="inlineStr">
        <is>
          <t>22.500,00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=HYPERLINK("https://leilaoonline.com.br/lote/detalhe/112529", "034")</f>
      </c>
      <c r="B44" s="4" t="s">
        <f>=HYPERLINK("https://leilaoonline.com.br/lote/detalhe/112529", "veja o vídeo!! RETROESCAVADEIRA VOLVO; MODELO BL60; ANO 2013; 4X4; 3.000 HORAS - FUNCIONANDO")</f>
      </c>
      <c r="C44" s="4" t="inlineStr">
        <is>
          <t>Não vendido</t>
        </is>
      </c>
      <c r="D44" s="4" t="inlineStr">
        <is>
          <t>108</t>
        </is>
      </c>
      <c r="E44" s="5" t="inlineStr">
        <is>
          <t>198.500,00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=HYPERLINK("https://leilaoonline.com.br/lote/detalhe/112530", "035")</f>
      </c>
      <c r="B45" s="4" t="s">
        <f>=HYPERLINK("https://leilaoonline.com.br/lote/detalhe/112530", "veja o vídeo!! TRATOR FORD 6600; COM EQUIPAMENTO DIANTEIRO ADAPTADO PARA PALETEIRA; COMANDO DUPLO; ANO 1982")</f>
      </c>
      <c r="C45" s="4" t="inlineStr">
        <is>
          <t>Não vendido</t>
        </is>
      </c>
      <c r="D45" s="4" t="inlineStr">
        <is>
          <t>27</t>
        </is>
      </c>
      <c r="E45" s="5" t="inlineStr">
        <is>
          <t>33.750,00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=HYPERLINK("https://leilaoonline.com.br/lote/detalhe/112524", "036")</f>
      </c>
      <c r="B46" s="4" t="s">
        <f>=HYPERLINK("https://leilaoonline.com.br/lote/detalhe/112524", "TRATOR VALMET; ANO 82 - FUNCIONANDO")</f>
      </c>
      <c r="C46" s="4" t="inlineStr">
        <is>
          <t>Não vendido</t>
        </is>
      </c>
      <c r="D46" s="4" t="inlineStr">
        <is>
          <t>57</t>
        </is>
      </c>
      <c r="E46" s="5" t="inlineStr">
        <is>
          <t>36.000,00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=HYPERLINK("https://leilaoonline.com.br/lote/detalhe/112525", "037")</f>
      </c>
      <c r="B47" s="4" t="s">
        <f>=HYPERLINK("https://leilaoonline.com.br/lote/detalhe/112525", "CBT 2600; ANO 1984; TRAÇADO; DIREÇÃO HIDRÁULICA; COM COMPRESSOR DE AR PARA ENCHER CILINDROS DE COMANDO; HIDRÁULICO COM PISTÃO - FUNCIONANDO")</f>
      </c>
      <c r="C47" s="4" t="inlineStr">
        <is>
          <t>Não vendido</t>
        </is>
      </c>
      <c r="D47" s="4" t="inlineStr">
        <is>
          <t>86</t>
        </is>
      </c>
      <c r="E47" s="5" t="inlineStr">
        <is>
          <t>53.500,00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=HYPERLINK("https://leilaoonline.com.br/lote/detalhe/112531", "038")</f>
      </c>
      <c r="B48" s="4" t="s">
        <f>=HYPERLINK("https://leilaoonline.com.br/lote/detalhe/112531", "veja o vídeo!! TRATOR AGRALE 4300; ANO 1998 - FUNCIONANDO")</f>
      </c>
      <c r="C48" s="4" t="inlineStr">
        <is>
          <t>Não vendido</t>
        </is>
      </c>
      <c r="D48" s="4" t="inlineStr">
        <is>
          <t>31</t>
        </is>
      </c>
      <c r="E48" s="5" t="inlineStr">
        <is>
          <t>17.500,00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=HYPERLINK("https://leilaoonline.com.br/lote/detalhe/112523", "039")</f>
      </c>
      <c r="B49" s="4" t="s">
        <f>=HYPERLINK("https://leilaoonline.com.br/lote/detalhe/112523", "TRATOR VALMET 60 ID.; ANO 71")</f>
      </c>
      <c r="C49" s="4" t="inlineStr">
        <is>
          <t>Não vendido</t>
        </is>
      </c>
      <c r="D49" s="4" t="inlineStr">
        <is>
          <t>49</t>
        </is>
      </c>
      <c r="E49" s="5" t="inlineStr">
        <is>
          <t>13.250,00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=HYPERLINK("https://leilaoonline.com.br/lote/detalhe/112532", "040")</f>
      </c>
      <c r="B50" s="4" t="s">
        <f>=HYPERLINK("https://leilaoonline.com.br/lote/detalhe/112532", "veja o vídeo!! TRATOR VALTRA BH 205I COM LÂMINA DIANTEIRA; ANO 2013; HORIMETRO 8130")</f>
      </c>
      <c r="C50" s="4" t="inlineStr">
        <is>
          <t>Não vendido</t>
        </is>
      </c>
      <c r="D50" s="4" t="inlineStr">
        <is>
          <t>114</t>
        </is>
      </c>
      <c r="E50" s="5" t="inlineStr">
        <is>
          <t>210.500,00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=HYPERLINK("https://leilaoonline.com.br/lote/detalhe/112522", "041")</f>
      </c>
      <c r="B51" s="4" t="s">
        <f>=HYPERLINK("https://leilaoonline.com.br/lote/detalhe/112522", "TRATOR FORD 8830; ANO 2000; TRAÇADO; HIDRÁULICO TRASEIRO; TOMADA DE FORÇA - FUNCIONANDO")</f>
      </c>
      <c r="C51" s="4" t="inlineStr">
        <is>
          <t>Não vendido</t>
        </is>
      </c>
      <c r="D51" s="4" t="inlineStr">
        <is>
          <t>46</t>
        </is>
      </c>
      <c r="E51" s="5" t="inlineStr">
        <is>
          <t>46.500,00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=HYPERLINK("https://leilaoonline.com.br/lote/detalhe/112527", "042")</f>
      </c>
      <c r="B52" s="4" t="s">
        <f>=HYPERLINK("https://leilaoonline.com.br/lote/detalhe/112527", "2 TRATORES GIRO ZERO HUSQVARNA")</f>
      </c>
      <c r="C52" s="4" t="inlineStr">
        <is>
          <t>Vendido</t>
        </is>
      </c>
      <c r="D52" s="4" t="inlineStr">
        <is>
          <t>38</t>
        </is>
      </c>
      <c r="E52" s="5" t="inlineStr">
        <is>
          <t>13.000,00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=HYPERLINK("https://leilaoonline.com.br/lote/detalhe/112526", "043")</f>
      </c>
      <c r="B53" s="4" t="s">
        <f>=HYPERLINK("https://leilaoonline.com.br/lote/detalhe/112526", "TRATOR VALMET; MODELO 65 ID.; ANO 78 - FUNCIONANDO")</f>
      </c>
      <c r="C53" s="4" t="inlineStr">
        <is>
          <t>Não vendido</t>
        </is>
      </c>
      <c r="D53" s="4" t="inlineStr">
        <is>
          <t>12</t>
        </is>
      </c>
      <c r="E53" s="5" t="inlineStr">
        <is>
          <t>17.000,00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=HYPERLINK("https://leilaoonline.com.br/lote/detalhe/112533", "044")</f>
      </c>
      <c r="B54" s="4" t="s">
        <f>=HYPERLINK("https://leilaoonline.com.br/lote/detalhe/112533", "TRATOR FORD 8 BR; SEM ANO DE IDENTIFICAÇÃO OU PLAQUETA")</f>
      </c>
      <c r="C54" s="4" t="inlineStr">
        <is>
          <t>Não vendido</t>
        </is>
      </c>
      <c r="D54" s="4" t="inlineStr">
        <is>
          <t>37</t>
        </is>
      </c>
      <c r="E54" s="5" t="inlineStr">
        <is>
          <t>10.000,00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=HYPERLINK("https://leilaoonline.com.br/lote/detalhe/112528", "045")</f>
      </c>
      <c r="B55" s="4" t="s">
        <f>=HYPERLINK("https://leilaoonline.com.br/lote/detalhe/112528", "GRADE ARADORA DE ARRASTO 14 X 28 POLEGADAS; ANO 2021; ESPESSAMENTO 27CM")</f>
      </c>
      <c r="C55" s="4" t="inlineStr">
        <is>
          <t>Não vendido</t>
        </is>
      </c>
      <c r="D55" s="4" t="inlineStr">
        <is>
          <t>27</t>
        </is>
      </c>
      <c r="E55" s="5" t="inlineStr">
        <is>
          <t>11.750,00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=HYPERLINK("https://leilaoonline.com.br/lote/detalhe/112545", "046")</f>
      </c>
      <c r="B56" s="4" t="s">
        <f>=HYPERLINK("https://leilaoonline.com.br/lote/detalhe/112545", "veja o vídeo!! PÁ CARREGADEIRA MICHIGAN 75 III.; ANO 1978 - FUNCIONANDO")</f>
      </c>
      <c r="C56" s="4" t="inlineStr">
        <is>
          <t>Não vendido</t>
        </is>
      </c>
      <c r="D56" s="4" t="inlineStr">
        <is>
          <t>27</t>
        </is>
      </c>
      <c r="E56" s="5" t="inlineStr">
        <is>
          <t>43.000,00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=HYPERLINK("https://leilaoonline.com.br/lote/detalhe/112534", "048")</f>
      </c>
      <c r="B57" s="4" t="s">
        <f>=HYPERLINK("https://leilaoonline.com.br/lote/detalhe/112534", "GRADE ARADORA; 20 DISCOS X 26; TRANSPORTE NO HIDRÁULICO")</f>
      </c>
      <c r="C57" s="4" t="inlineStr">
        <is>
          <t>Não vendido</t>
        </is>
      </c>
      <c r="D57" s="4" t="inlineStr">
        <is>
          <t>15</t>
        </is>
      </c>
      <c r="E57" s="5" t="inlineStr">
        <is>
          <t>3.100,00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=HYPERLINK("https://leilaoonline.com.br/lote/detalhe/112535", "049")</f>
      </c>
      <c r="B58" s="4" t="s">
        <f>=HYPERLINK("https://leilaoonline.com.br/lote/detalhe/112535", "GRADE ARADORA; 14 DISCOS X 26")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3.400,00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=HYPERLINK("https://leilaoonline.com.br/lote/detalhe/112537", "050")</f>
      </c>
      <c r="B59" s="4" t="s">
        <f>=HYPERLINK("https://leilaoonline.com.br/lote/detalhe/112537", "RECOLHEDORA DE FEIJÃO; MARCA MIAC")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1.500,00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=HYPERLINK("https://leilaoonline.com.br/lote/detalhe/112547", "051")</f>
      </c>
      <c r="B60" s="4" t="s">
        <f>=HYPERLINK("https://leilaoonline.com.br/lote/detalhe/112547", "CABINE COMPLETA DO CAMINHÃO VOLKSWAGEN 12 140")</f>
      </c>
      <c r="C60" s="4" t="inlineStr">
        <is>
          <t>Não vendido</t>
        </is>
      </c>
      <c r="D60" s="4" t="inlineStr">
        <is>
          <t>14</t>
        </is>
      </c>
      <c r="E60" s="5" t="inlineStr">
        <is>
          <t>9.250,00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=HYPERLINK("https://leilaoonline.com.br/lote/detalhe/112540", "052")</f>
      </c>
      <c r="B61" s="4" t="s">
        <f>=HYPERLINK("https://leilaoonline.com.br/lote/detalhe/112540", "LOTE COM APROX. 13.300 GALÕES DE 10L (LANCE POR UNIDADE)")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1,00</t>
        </is>
      </c>
      <c r="F61" s="4" t="inlineStr">
        <is>
          <t>0.50</t>
        </is>
      </c>
    </row>
    <row collapsed="false" customFormat="false" customHeight="false" hidden="false" ht="12.1" outlineLevel="0" r="62">
      <c r="A62" s="5" t="s">
        <f>=HYPERLINK("https://leilaoonline.com.br/lote/detalhe/113158", "053")</f>
      </c>
      <c r="B62" s="4" t="s">
        <f>=HYPERLINK("https://leilaoonline.com.br/lote/detalhe/113158", "CARRETA PARA TRANSPORTE DE MADEIRA")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3.500,00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=HYPERLINK("https://leilaoonline.com.br/lote/detalhe/112546", "054")</f>
      </c>
      <c r="B63" s="4" t="s">
        <f>=HYPERLINK("https://leilaoonline.com.br/lote/detalhe/112546", "COLHEDEIRA DE MILHO DE UMA RUA; MARCA PENHA")</f>
      </c>
      <c r="C63" s="4" t="inlineStr">
        <is>
          <t>Não vendido</t>
        </is>
      </c>
      <c r="D63" s="4" t="inlineStr">
        <is>
          <t>18</t>
        </is>
      </c>
      <c r="E63" s="5" t="inlineStr">
        <is>
          <t>18.000,00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=HYPERLINK("https://leilaoonline.com.br/lote/detalhe/112539", "055")</f>
      </c>
      <c r="B64" s="4" t="s">
        <f>=HYPERLINK("https://leilaoonline.com.br/lote/detalhe/112539", "MOTOR LIEBHERR DA ESCAVADEIRA; 6 CILINDROS; ANO 2000; COMPLETO")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7.500,00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=HYPERLINK("https://leilaoonline.com.br/lote/detalhe/112542", "056")</f>
      </c>
      <c r="B65" s="4" t="s">
        <f>=HYPERLINK("https://leilaoonline.com.br/lote/detalhe/112542", "2 TRINCHAS DE 2 METROS")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=HYPERLINK("https://leilaoonline.com.br/lote/detalhe/113159", "057")</f>
      </c>
      <c r="B66" s="4" t="s">
        <f>=HYPERLINK("https://leilaoonline.com.br/lote/detalhe/113159", "PLAINA DE 2 RODAS (PUXADA POR TRATOR)")</f>
      </c>
      <c r="C66" s="4" t="inlineStr">
        <is>
          <t>Não vendido</t>
        </is>
      </c>
      <c r="D66" s="4" t="inlineStr">
        <is>
          <t>14</t>
        </is>
      </c>
      <c r="E66" s="5" t="inlineStr">
        <is>
          <t>3.250,00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=HYPERLINK("https://leilaoonline.com.br/lote/detalhe/112543", "058")</f>
      </c>
      <c r="B67" s="4" t="s">
        <f>=HYPERLINK("https://leilaoonline.com.br/lote/detalhe/112543", "BRAÇO DE RETRO ESCAVADEIRA PARA MINI CARREGADEIRA")</f>
      </c>
      <c r="C67" s="4" t="inlineStr">
        <is>
          <t>Não vendido</t>
        </is>
      </c>
      <c r="D67" s="4" t="inlineStr">
        <is>
          <t>25</t>
        </is>
      </c>
      <c r="E67" s="5" t="inlineStr">
        <is>
          <t>20.000,00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=HYPERLINK("https://leilaoonline.com.br/lote/detalhe/112544", "059")</f>
      </c>
      <c r="B68" s="4" t="s">
        <f>=HYPERLINK("https://leilaoonline.com.br/lote/detalhe/112544", "veja o vídeo!! MOTOR MERCEDES BENZ; MODELO 1721; COMPLETO - FUNCIONANDO")</f>
      </c>
      <c r="C68" s="4" t="inlineStr">
        <is>
          <t>Não vendido</t>
        </is>
      </c>
      <c r="D68" s="4" t="inlineStr">
        <is>
          <t>17</t>
        </is>
      </c>
      <c r="E68" s="5" t="inlineStr">
        <is>
          <t>13.556,00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=HYPERLINK("https://leilaoonline.com.br/lote/detalhe/112538", "060")</f>
      </c>
      <c r="B69" s="4" t="s">
        <f>=HYPERLINK("https://leilaoonline.com.br/lote/detalhe/112538", "BRITADOR CONE; 120 TS; DESMONTADO")</f>
      </c>
      <c r="C69" s="4" t="inlineStr">
        <is>
          <t>Não vendido</t>
        </is>
      </c>
      <c r="D69" s="4" t="inlineStr">
        <is>
          <t>21</t>
        </is>
      </c>
      <c r="E69" s="5" t="inlineStr">
        <is>
          <t>34.750,00</t>
        </is>
      </c>
      <c r="F69" s="4" t="inlineStr">
        <is>
          <t>1250.00</t>
        </is>
      </c>
    </row>
    <row collapsed="false" customFormat="false" customHeight="false" hidden="false" ht="12.1" outlineLevel="0" r="70">
      <c r="A70" s="5" t="s">
        <f>=HYPERLINK("https://leilaoonline.com.br/lote/detalhe/112549", "061")</f>
      </c>
      <c r="B70" s="4" t="s">
        <f>=HYPERLINK("https://leilaoonline.com.br/lote/detalhe/112549", "4 BOMBAS DE 400 CV CADA")</f>
      </c>
      <c r="C70" s="4" t="inlineStr">
        <is>
          <t>Não vendido</t>
        </is>
      </c>
      <c r="D70" s="4" t="inlineStr">
        <is>
          <t>10</t>
        </is>
      </c>
      <c r="E70" s="5" t="inlineStr">
        <is>
          <t>34.500,00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=HYPERLINK("https://leilaoonline.com.br/lote/detalhe/112557", "062")</f>
      </c>
      <c r="B71" s="4" t="s">
        <f>=HYPERLINK("https://leilaoonline.com.br/lote/detalhe/112557", "SERRA DE FITA; PARA FERRO, MADEIRA E OUTROS; COM ACESSÓRIO DE SOLDAR A SERRA")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1.500,00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=HYPERLINK("https://leilaoonline.com.br/lote/detalhe/112558", "063")</f>
      </c>
      <c r="B72" s="4" t="s">
        <f>=HYPERLINK("https://leilaoonline.com.br/lote/detalhe/112558", "CAMBIO EATON.; 5 MARCHAS")</f>
      </c>
      <c r="C72" s="4" t="inlineStr">
        <is>
          <t>Não vendido</t>
        </is>
      </c>
      <c r="D72" s="4" t="inlineStr">
        <is>
          <t>9</t>
        </is>
      </c>
      <c r="E72" s="5" t="inlineStr">
        <is>
          <t>2.950,00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=HYPERLINK("https://leilaoonline.com.br/lote/detalhe/112550", "064")</f>
      </c>
      <c r="B73" s="4" t="s">
        <f>=HYPERLINK("https://leilaoonline.com.br/lote/detalhe/112550", "LAVADEIRA INDUSTRIAL COMPLETA")</f>
      </c>
      <c r="C73" s="4" t="inlineStr">
        <is>
          <t>Não vendido</t>
        </is>
      </c>
      <c r="D73" s="4" t="inlineStr">
        <is>
          <t>41</t>
        </is>
      </c>
      <c r="E73" s="5" t="inlineStr">
        <is>
          <t>12.750,00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=HYPERLINK("https://leilaoonline.com.br/lote/detalhe/113164", "065")</f>
      </c>
      <c r="B74" s="4" t="s">
        <f>=HYPERLINK("https://leilaoonline.com.br/lote/detalhe/113164", "TRATOR VALMET MODELO 68; ANO 1982 - FUNCIONANDO")</f>
      </c>
      <c r="C74" s="4" t="inlineStr">
        <is>
          <t>Não vendido</t>
        </is>
      </c>
      <c r="D74" s="4" t="inlineStr">
        <is>
          <t>17</t>
        </is>
      </c>
      <c r="E74" s="5" t="inlineStr">
        <is>
          <t>9.500,00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=HYPERLINK("https://leilaoonline.com.br/lote/detalhe/112554", "066")</f>
      </c>
      <c r="B75" s="4" t="s">
        <f>=HYPERLINK("https://leilaoonline.com.br/lote/detalhe/112554", "SULCADOR DE CANA; MARCA DMB; COM DISCOS DE CORTE PARA PLANTIO DIRETO")</f>
      </c>
      <c r="C75" s="4" t="inlineStr">
        <is>
          <t>Não vendido</t>
        </is>
      </c>
      <c r="D75" s="4" t="inlineStr">
        <is>
          <t>31</t>
        </is>
      </c>
      <c r="E75" s="5" t="inlineStr">
        <is>
          <t>13.000,00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=HYPERLINK("https://leilaoonline.com.br/lote/detalhe/113157", "067")</f>
      </c>
      <c r="B76" s="4" t="s">
        <f>=HYPERLINK("https://leilaoonline.com.br/lote/detalhe/113157", "CARRETA/TANQUE DE ÁGUA")</f>
      </c>
      <c r="C76" s="4" t="inlineStr">
        <is>
          <t>Não vendido</t>
        </is>
      </c>
      <c r="D76" s="4" t="inlineStr">
        <is>
          <t>6</t>
        </is>
      </c>
      <c r="E76" s="5" t="inlineStr">
        <is>
          <t>5.350,00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=HYPERLINK("https://leilaoonline.com.br/lote/detalhe/112548", "068")</f>
      </c>
      <c r="B77" s="4" t="s">
        <f>=HYPERLINK("https://leilaoonline.com.br/lote/detalhe/112548", "PENEIRA VIBRATÓRIA COM 7 METROS DE COMPRIMENTO DE 3 DEC.")</f>
      </c>
      <c r="C77" s="4" t="inlineStr">
        <is>
          <t>Não vendido</t>
        </is>
      </c>
      <c r="D77" s="4" t="inlineStr">
        <is>
          <t>15</t>
        </is>
      </c>
      <c r="E77" s="5" t="inlineStr">
        <is>
          <t>18.000,00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=HYPERLINK("https://leilaoonline.com.br/lote/detalhe/112555", "069")</f>
      </c>
      <c r="B78" s="4" t="s">
        <f>=HYPERLINK("https://leilaoonline.com.br/lote/detalhe/112555", "MOTOR GERADOR MERCEDES BENZ; 4 CILINDROS; 30/40 KVA (ALTERNADOR)")</f>
      </c>
      <c r="C78" s="4" t="inlineStr">
        <is>
          <t>Não vendido</t>
        </is>
      </c>
      <c r="D78" s="4" t="inlineStr">
        <is>
          <t>32</t>
        </is>
      </c>
      <c r="E78" s="5" t="inlineStr">
        <is>
          <t>17.500,00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=HYPERLINK("https://leilaoonline.com.br/lote/detalhe/112556", "070")</f>
      </c>
      <c r="B79" s="4" t="s">
        <f>=HYPERLINK("https://leilaoonline.com.br/lote/detalhe/112556", "CAPOTA DE FIBRA PARA CAMINHONETE S10; CABINADO SIMPLES")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=HYPERLINK("https://leilaoonline.com.br/lote/detalhe/113165", "071")</f>
      </c>
      <c r="B80" s="4" t="s">
        <f>=HYPERLINK("https://leilaoonline.com.br/lote/detalhe/113165", "TRATOR CBT 8440; COM DIREÇÃO HIDRÁULICA; ANO 1986")</f>
      </c>
      <c r="C80" s="4" t="inlineStr">
        <is>
          <t>Não vendido</t>
        </is>
      </c>
      <c r="D80" s="4" t="inlineStr">
        <is>
          <t>21</t>
        </is>
      </c>
      <c r="E80" s="5" t="inlineStr">
        <is>
          <t>13.500,00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=HYPERLINK("https://leilaoonline.com.br/lote/detalhe/113166", "072")</f>
      </c>
      <c r="B81" s="4" t="s">
        <f>=HYPERLINK("https://leilaoonline.com.br/lote/detalhe/113166", "VW/GOL 1.0; 2007/2008; PRETA; ALCO./GASOL. - FUNCIONANDO")</f>
      </c>
      <c r="C81" s="4" t="inlineStr">
        <is>
          <t>Não vendido</t>
        </is>
      </c>
      <c r="D81" s="4" t="inlineStr">
        <is>
          <t>14</t>
        </is>
      </c>
      <c r="E81" s="5" t="inlineStr">
        <is>
          <t>6.500,00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=HYPERLINK("https://leilaoonline.com.br/lote/detalhe/112551", "073")</f>
      </c>
      <c r="B82" s="4" t="s">
        <f>=HYPERLINK("https://leilaoonline.com.br/lote/detalhe/112551", "MOTO-FREIO WEG 30HP WMINING PREMIUM")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=HYPERLINK("https://leilaoonline.com.br/lote/detalhe/112552", "074")</f>
      </c>
      <c r="B83" s="4" t="s">
        <f>=HYPERLINK("https://leilaoonline.com.br/lote/detalhe/112552", "MOTOR WEG 40HP 1700RPM WMINING PREMIUM")</f>
      </c>
      <c r="C83" s="4" t="inlineStr">
        <is>
          <t>Não vendido</t>
        </is>
      </c>
      <c r="D83" s="4" t="inlineStr">
        <is>
          <t>4</t>
        </is>
      </c>
      <c r="E83" s="5" t="inlineStr">
        <is>
          <t>2.350,00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=HYPERLINK("https://leilaoonline.com.br/lote/detalhe/112564", "083")</f>
      </c>
      <c r="B84" s="4" t="s">
        <f>=HYPERLINK("https://leilaoonline.com.br/lote/detalhe/112564", "JETBOOD 5 LUGARES, ANO 2013 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35.000,00</t>
        </is>
      </c>
      <c r="F84" s="4" t="inlineStr">
        <is>
          <t>1500.00</t>
        </is>
      </c>
    </row>
    <row collapsed="false" customFormat="false" customHeight="false" hidden="false" ht="12.1" outlineLevel="0" r="85">
      <c r="A85" s="5" t="s">
        <f>=HYPERLINK("https://leilaoonline.com.br/lote/detalhe/112572", "084")</f>
      </c>
      <c r="B85" s="4" t="s">
        <f>=HYPERLINK("https://leilaoonline.com.br/lote/detalhe/112572", "CONCHA DE HIDRAULICO PARA TRATOR")</f>
      </c>
      <c r="C85" s="4" t="inlineStr">
        <is>
          <t>Não vendido</t>
        </is>
      </c>
      <c r="D85" s="4" t="inlineStr">
        <is>
          <t>7</t>
        </is>
      </c>
      <c r="E85" s="5" t="inlineStr">
        <is>
          <t>1.900,00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=HYPERLINK("https://leilaoonline.com.br/lote/detalhe/112565", "085")</f>
      </c>
      <c r="B86" s="4" t="s">
        <f>=HYPERLINK("https://leilaoonline.com.br/lote/detalhe/112565", "AR CONDICIONADO DE JANELA 18.000 BTUS; MARCA SPRINGER; QUENTE E FRIO")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=HYPERLINK("https://leilaoonline.com.br/lote/detalhe/112566", "086")</f>
      </c>
      <c r="B87" s="4" t="s">
        <f>=HYPERLINK("https://leilaoonline.com.br/lote/detalhe/112566", "CARRETA PRETA; 1978/1978; PARA 30 MIL LITROS; TODA EM AÇO INÓX; PESO DO TANQUE: 11 TONELADAS; COM DOCUMENTO EM DIA")</f>
      </c>
      <c r="C87" s="4" t="inlineStr">
        <is>
          <t>Não vendido</t>
        </is>
      </c>
      <c r="D87" s="4" t="inlineStr">
        <is>
          <t>86</t>
        </is>
      </c>
      <c r="E87" s="5" t="inlineStr">
        <is>
          <t>121.000,09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=HYPERLINK("https://leilaoonline.com.br/lote/detalhe/112567", "087")</f>
      </c>
      <c r="B88" s="4" t="s">
        <f>=HYPERLINK("https://leilaoonline.com.br/lote/detalhe/112567", "CARRETA REB/FNV FRUEHAUF; PRETA; 1974/1974; PARA 30 MIL LITROS; TODA EM AÇO INÓX; PESO DO TANQUE: 11 TONELADAS; COM DOCUMENTO EM DIA")</f>
      </c>
      <c r="C88" s="4" t="inlineStr">
        <is>
          <t>Não vendido</t>
        </is>
      </c>
      <c r="D88" s="4" t="inlineStr">
        <is>
          <t>87</t>
        </is>
      </c>
      <c r="E88" s="5" t="inlineStr">
        <is>
          <t>121.000,00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=HYPERLINK("https://leilaoonline.com.br/lote/detalhe/112568", "088")</f>
      </c>
      <c r="B89" s="4" t="s">
        <f>=HYPERLINK("https://leilaoonline.com.br/lote/detalhe/112568", "50 TONELADAS DE TUBOS DE 8.10.12.14 POLEGADAS; COMPRIMENTO DE 8 METROS E 12 METROS")</f>
      </c>
      <c r="C89" s="4" t="inlineStr">
        <is>
          <t>Não vendido</t>
        </is>
      </c>
      <c r="D89" s="4" t="inlineStr">
        <is>
          <t>8</t>
        </is>
      </c>
      <c r="E89" s="5" t="inlineStr">
        <is>
          <t>4,50</t>
        </is>
      </c>
      <c r="F89" s="4" t="inlineStr">
        <is>
          <t>0.50</t>
        </is>
      </c>
    </row>
    <row collapsed="false" customFormat="false" customHeight="false" hidden="false" ht="12.1" outlineLevel="0" r="90">
      <c r="A90" s="5" t="s">
        <f>=HYPERLINK("https://leilaoonline.com.br/lote/detalhe/112569", "089")</f>
      </c>
      <c r="B90" s="4" t="s">
        <f>=HYPERLINK("https://leilaoonline.com.br/lote/detalhe/112569", "MOINHO DE BOLA")</f>
      </c>
      <c r="C90" s="4" t="inlineStr">
        <is>
          <t>Não vendido</t>
        </is>
      </c>
      <c r="D90" s="4" t="inlineStr">
        <is>
          <t>9</t>
        </is>
      </c>
      <c r="E90" s="5" t="inlineStr">
        <is>
          <t>42.250,00</t>
        </is>
      </c>
      <c r="F90" s="4" t="inlineStr">
        <is>
          <t>1250.00</t>
        </is>
      </c>
    </row>
    <row collapsed="false" customFormat="false" customHeight="false" hidden="false" ht="12.1" outlineLevel="0" r="91">
      <c r="A91" s="5" t="s">
        <f>=HYPERLINK("https://leilaoonline.com.br/lote/detalhe/112570", "090")</f>
      </c>
      <c r="B91" s="4" t="s">
        <f>=HYPERLINK("https://leilaoonline.com.br/lote/detalhe/112570", "1 MOINHO DE BOLA COMPLETO")</f>
      </c>
      <c r="C91" s="4" t="inlineStr">
        <is>
          <t>Não vendido</t>
        </is>
      </c>
      <c r="D91" s="4" t="inlineStr">
        <is>
          <t>22</t>
        </is>
      </c>
      <c r="E91" s="5" t="inlineStr">
        <is>
          <t>29.500,00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=HYPERLINK("https://leilaoonline.com.br/lote/detalhe/112571", "091")</f>
      </c>
      <c r="B92" s="4" t="s">
        <f>=HYPERLINK("https://leilaoonline.com.br/lote/detalhe/112571", "MOINHO DE BOLA")</f>
      </c>
      <c r="C92" s="4" t="inlineStr">
        <is>
          <t>Não vendido</t>
        </is>
      </c>
      <c r="D92" s="4" t="inlineStr">
        <is>
          <t>181</t>
        </is>
      </c>
      <c r="E92" s="5" t="inlineStr">
        <is>
          <t>106.000,00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=HYPERLINK("https://leilaoonline.com.br/lote/detalhe/112573", "092")</f>
      </c>
      <c r="B93" s="4" t="s">
        <f>=HYPERLINK("https://leilaoonline.com.br/lote/detalhe/112573", "CONTAINER MARÍTIMO DE 6M DE COMPRIMENTO")</f>
      </c>
      <c r="C93" s="4" t="inlineStr">
        <is>
          <t>Vendido</t>
        </is>
      </c>
      <c r="D93" s="4" t="inlineStr">
        <is>
          <t>23</t>
        </is>
      </c>
      <c r="E93" s="5" t="inlineStr">
        <is>
          <t>10.250,00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=HYPERLINK("https://leilaoonline.com.br/lote/detalhe/112574", "093")</f>
      </c>
      <c r="B94" s="4" t="s">
        <f>=HYPERLINK("https://leilaoonline.com.br/lote/detalhe/112574", "ALIMENTADOR MARCA ALLIS 1.50 DE LARGURA POR 4 DE COMPRIMENTO")</f>
      </c>
      <c r="C94" s="4" t="inlineStr">
        <is>
          <t>Não vendido</t>
        </is>
      </c>
      <c r="D94" s="4" t="inlineStr">
        <is>
          <t>10</t>
        </is>
      </c>
      <c r="E94" s="5" t="inlineStr">
        <is>
          <t>15.000,00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=HYPERLINK("https://leilaoonline.com.br/lote/detalhe/112575", "094")</f>
      </c>
      <c r="B95" s="4" t="s">
        <f>=HYPERLINK("https://leilaoonline.com.br/lote/detalhe/112575", "CADEIRA ELÉTRICA (ODONTOLOGIA, ESTÉTICA E OUTROS); VÁRIAS POSIÇÕES - FUNCIONANDO")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=HYPERLINK("https://leilaoonline.com.br/lote/detalhe/112576", "095")</f>
      </c>
      <c r="B96" s="4" t="s">
        <f>=HYPERLINK("https://leilaoonline.com.br/lote/detalhe/112576", "FOGÃO INDUSTRIAL DE INÓX; COM 4 E 6 BOCAS")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=HYPERLINK("https://leilaoonline.com.br/lote/detalhe/112577", "096")</f>
      </c>
      <c r="B97" s="4" t="s">
        <f>=HYPERLINK("https://leilaoonline.com.br/lote/detalhe/112577", "CHOCADEIRA DE OVO DE AVESTRUZ E NASCEDOURO")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=HYPERLINK("https://leilaoonline.com.br/lote/detalhe/112578", "097")</f>
      </c>
      <c r="B98" s="4" t="s">
        <f>=HYPERLINK("https://leilaoonline.com.br/lote/detalhe/112578", "PULVERIZADOR DE 400L; HATSUTA")</f>
      </c>
      <c r="C98" s="4" t="inlineStr">
        <is>
          <t>Não vendido</t>
        </is>
      </c>
      <c r="D98" s="4" t="inlineStr">
        <is>
          <t>9</t>
        </is>
      </c>
      <c r="E98" s="5" t="inlineStr">
        <is>
          <t>2.500,00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=HYPERLINK("https://leilaoonline.com.br/lote/detalhe/112579", "098")</f>
      </c>
      <c r="B99" s="4" t="s">
        <f>=HYPERLINK("https://leilaoonline.com.br/lote/detalhe/112579", "ROÇADEIRA DUPLA DE 2,6M; TRANSMISSÃO DE CARDAN; MARCA BALDAN")</f>
      </c>
      <c r="C99" s="4" t="inlineStr">
        <is>
          <t>Vendido</t>
        </is>
      </c>
      <c r="D99" s="4" t="inlineStr">
        <is>
          <t>34</t>
        </is>
      </c>
      <c r="E99" s="5" t="inlineStr">
        <is>
          <t>10.250,00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=HYPERLINK("https://leilaoonline.com.br/lote/detalhe/112580", "099")</f>
      </c>
      <c r="B100" s="4" t="s">
        <f>=HYPERLINK("https://leilaoonline.com.br/lote/detalhe/112580", "PULVERIZADOR JACTO DE 500L")</f>
      </c>
      <c r="C100" s="4" t="inlineStr">
        <is>
          <t>Não vendido</t>
        </is>
      </c>
      <c r="D100" s="4" t="inlineStr">
        <is>
          <t>4</t>
        </is>
      </c>
      <c r="E100" s="5" t="inlineStr">
        <is>
          <t>1.900,00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=HYPERLINK("https://leilaoonline.com.br/lote/detalhe/112581", "100")</f>
      </c>
      <c r="B101" s="4" t="s">
        <f>=HYPERLINK("https://leilaoonline.com.br/lote/detalhe/112581", "GRADE NIVELADORA 44 DISCOS; MANCAL A ÓLEO; MARCA PICCIN")</f>
      </c>
      <c r="C101" s="4" t="inlineStr">
        <is>
          <t>Não vendido</t>
        </is>
      </c>
      <c r="D101" s="4" t="inlineStr">
        <is>
          <t>19</t>
        </is>
      </c>
      <c r="E101" s="5" t="inlineStr">
        <is>
          <t>11.500,00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=HYPERLINK("https://leilaoonline.com.br/lote/detalhe/112582", "101")</f>
      </c>
      <c r="B102" s="4" t="s">
        <f>=HYPERLINK("https://leilaoonline.com.br/lote/detalhe/112582", "CHARRETE TROLE PARA PONEI")</f>
      </c>
      <c r="C102" s="4" t="inlineStr">
        <is>
          <t>Não vendido</t>
        </is>
      </c>
      <c r="D102" s="4" t="inlineStr">
        <is>
          <t>9</t>
        </is>
      </c>
      <c r="E102" s="5" t="inlineStr">
        <is>
          <t>2.800,00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=HYPERLINK("https://leilaoonline.com.br/lote/detalhe/112583", "102")</f>
      </c>
      <c r="B103" s="4" t="s">
        <f>=HYPERLINK("https://leilaoonline.com.br/lote/detalhe/112583", "TANQUE DE 2.000L; NA CARRETA; SEM RODAS")</f>
      </c>
      <c r="C103" s="4" t="inlineStr">
        <is>
          <t>Não vendido</t>
        </is>
      </c>
      <c r="D103" s="4" t="inlineStr">
        <is>
          <t>7</t>
        </is>
      </c>
      <c r="E103" s="5" t="inlineStr">
        <is>
          <t>2.300,00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=HYPERLINK("https://leilaoonline.com.br/lote/detalhe/112584", "103")</f>
      </c>
      <c r="B104" s="4" t="s">
        <f>=HYPERLINK("https://leilaoonline.com.br/lote/detalhe/112584", "PLANTADEIRA 2 LINHAS")</f>
      </c>
      <c r="C104" s="4" t="inlineStr">
        <is>
          <t>Não vendido</t>
        </is>
      </c>
      <c r="D104" s="4" t="inlineStr">
        <is>
          <t>11</t>
        </is>
      </c>
      <c r="E104" s="5" t="inlineStr">
        <is>
          <t>2.450,00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=HYPERLINK("https://leilaoonline.com.br/lote/detalhe/112585", "104")</f>
      </c>
      <c r="B105" s="4" t="s">
        <f>=HYPERLINK("https://leilaoonline.com.br/lote/detalhe/112585", "MUNCK 8 TONELADAS; COM GIRO 360 GRAUS - FUNCIONANDO")</f>
      </c>
      <c r="C105" s="4" t="inlineStr">
        <is>
          <t>Não vendido</t>
        </is>
      </c>
      <c r="D105" s="4" t="inlineStr">
        <is>
          <t>35</t>
        </is>
      </c>
      <c r="E105" s="5" t="inlineStr">
        <is>
          <t>33.000,00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=HYPERLINK("https://leilaoonline.com.br/lote/detalhe/112586", "107")</f>
      </c>
      <c r="B106" s="4" t="s">
        <f>=HYPERLINK("https://leilaoonline.com.br/lote/detalhe/112586", "DIFERENCIAL REDUZIDO ROCUEL PARA RODAS DE 8 FUROS")</f>
      </c>
      <c r="C106" s="4" t="inlineStr">
        <is>
          <t>Não vendido</t>
        </is>
      </c>
      <c r="D106" s="4" t="inlineStr">
        <is>
          <t>11</t>
        </is>
      </c>
      <c r="E106" s="5" t="inlineStr">
        <is>
          <t>5.050,00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=HYPERLINK("https://leilaoonline.com.br/lote/detalhe/112601", "108")</f>
      </c>
      <c r="B107" s="4" t="s">
        <f>=HYPERLINK("https://leilaoonline.com.br/lote/detalhe/112601", "ROÇADEIRA LATERAL")</f>
      </c>
      <c r="C107" s="4" t="inlineStr">
        <is>
          <t>Vendido</t>
        </is>
      </c>
      <c r="D107" s="4" t="inlineStr">
        <is>
          <t>8</t>
        </is>
      </c>
      <c r="E107" s="5" t="inlineStr">
        <is>
          <t>2.350,00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=HYPERLINK("https://leilaoonline.com.br/lote/detalhe/112587", "223")</f>
      </c>
      <c r="B108" s="4" t="s">
        <f>=HYPERLINK("https://leilaoonline.com.br/lote/detalhe/112587", "(LT123) UNIDADE CONDENSADORA GREE + EVAPORADORA • 41.000 BTU")</f>
      </c>
      <c r="C108" s="4" t="inlineStr">
        <is>
          <t>Não vendido</t>
        </is>
      </c>
      <c r="D108" s="4" t="inlineStr">
        <is>
          <t>3</t>
        </is>
      </c>
      <c r="E108" s="5" t="inlineStr">
        <is>
          <t>550,00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=HYPERLINK("https://leilaoonline.com.br/lote/detalhe/112588", "224")</f>
      </c>
      <c r="B109" s="4" t="s">
        <f>=HYPERLINK("https://leilaoonline.com.br/lote/detalhe/112588", "(LT124) UNIDADE CONDENSADORA GREE + EVAPORADORA • 41.000 BTU")</f>
      </c>
      <c r="C109" s="4" t="inlineStr">
        <is>
          <t>Não vendido</t>
        </is>
      </c>
      <c r="D109" s="4" t="inlineStr">
        <is>
          <t>3</t>
        </is>
      </c>
      <c r="E109" s="5" t="inlineStr">
        <is>
          <t>550,00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=HYPERLINK("https://leilaoonline.com.br/lote/detalhe/112589", "225")</f>
      </c>
      <c r="B110" s="4" t="s">
        <f>=HYPERLINK("https://leilaoonline.com.br/lote/detalhe/112589", "(LT125) UNIDADE CONDENSADORA GREE + EVAPORADORA • 41.000 BTU")</f>
      </c>
      <c r="C110" s="4" t="inlineStr">
        <is>
          <t>Não vendido</t>
        </is>
      </c>
      <c r="D110" s="4" t="inlineStr">
        <is>
          <t>6</t>
        </is>
      </c>
      <c r="E110" s="5" t="inlineStr">
        <is>
          <t>1.000,00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=HYPERLINK("https://leilaoonline.com.br/lote/detalhe/112590", "226")</f>
      </c>
      <c r="B111" s="4" t="s">
        <f>=HYPERLINK("https://leilaoonline.com.br/lote/detalhe/112590", "(LT126) UNIDADE CONDENSADORA GREE + EVAPORADORA • 41.000 BTU")</f>
      </c>
      <c r="C111" s="4" t="inlineStr">
        <is>
          <t>Não vendido</t>
        </is>
      </c>
      <c r="D111" s="4" t="inlineStr">
        <is>
          <t>8</t>
        </is>
      </c>
      <c r="E111" s="5" t="inlineStr">
        <is>
          <t>1.300,00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=HYPERLINK("https://leilaoonline.com.br/lote/detalhe/112591", "227")</f>
      </c>
      <c r="B112" s="4" t="s">
        <f>=HYPERLINK("https://leilaoonline.com.br/lote/detalhe/112591", "(LT127) UNIDADE CONDENSADORA GREE + EVAPORADORA • 41.000 BTU")</f>
      </c>
      <c r="C112" s="4" t="inlineStr">
        <is>
          <t>Não vendido</t>
        </is>
      </c>
      <c r="D112" s="4" t="inlineStr">
        <is>
          <t>6</t>
        </is>
      </c>
      <c r="E112" s="5" t="inlineStr">
        <is>
          <t>1.000,00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=HYPERLINK("https://leilaoonline.com.br/lote/detalhe/112592", "228")</f>
      </c>
      <c r="B113" s="4" t="s">
        <f>=HYPERLINK("https://leilaoonline.com.br/lote/detalhe/112592", "(LT128) UNIDADE CONDENSADORA GREE + EVAPORADORA • 41.000 BTU")</f>
      </c>
      <c r="C113" s="4" t="inlineStr">
        <is>
          <t>Não vendido</t>
        </is>
      </c>
      <c r="D113" s="4" t="inlineStr">
        <is>
          <t>6</t>
        </is>
      </c>
      <c r="E113" s="5" t="inlineStr">
        <is>
          <t>1.000,00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=HYPERLINK("https://leilaoonline.com.br/lote/detalhe/112593", "229")</f>
      </c>
      <c r="B114" s="4" t="s">
        <f>=HYPERLINK("https://leilaoonline.com.br/lote/detalhe/112593", "(LT129) UNIDADE CONDENSADORA GREE + EVAPORADORA • 41.000 BTU")</f>
      </c>
      <c r="C114" s="4" t="inlineStr">
        <is>
          <t>Não vendido</t>
        </is>
      </c>
      <c r="D114" s="4" t="inlineStr">
        <is>
          <t>6</t>
        </is>
      </c>
      <c r="E114" s="5" t="inlineStr">
        <is>
          <t>1.000,00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=HYPERLINK("https://leilaoonline.com.br/lote/detalhe/112594", "230")</f>
      </c>
      <c r="B115" s="4" t="s">
        <f>=HYPERLINK("https://leilaoonline.com.br/lote/detalhe/112594", "(LT130) UNIDADE CONDENSADORA GREE + EVAPORADORA • 41.000 BTU")</f>
      </c>
      <c r="C115" s="4" t="inlineStr">
        <is>
          <t>Não vendido</t>
        </is>
      </c>
      <c r="D115" s="4" t="inlineStr">
        <is>
          <t>2</t>
        </is>
      </c>
      <c r="E115" s="5" t="inlineStr">
        <is>
          <t>400,00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=HYPERLINK("https://leilaoonline.com.br/lote/detalhe/112595", "231")</f>
      </c>
      <c r="B116" s="4" t="s">
        <f>=HYPERLINK("https://leilaoonline.com.br/lote/detalhe/112595", "(LT131) UNIDADE CONDENSADORA FUJITSU + EVAPORADORA • 12.000 BTU")</f>
      </c>
      <c r="C116" s="4" t="inlineStr">
        <is>
          <t>Não vendido</t>
        </is>
      </c>
      <c r="D116" s="4" t="inlineStr">
        <is>
          <t>2</t>
        </is>
      </c>
      <c r="E116" s="5" t="inlineStr">
        <is>
          <t>400,00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=HYPERLINK("https://leilaoonline.com.br/lote/detalhe/112596", "232")</f>
      </c>
      <c r="B117" s="4" t="s">
        <f>=HYPERLINK("https://leilaoonline.com.br/lote/detalhe/112596", "(LT132) UNIDADE CONDENSADORA FUJITSU + EVAPORADORA • 12.000 BTU")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400,00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=HYPERLINK("https://leilaoonline.com.br/lote/detalhe/112597", "233")</f>
      </c>
      <c r="B118" s="4" t="s">
        <f>=HYPERLINK("https://leilaoonline.com.br/lote/detalhe/112597", "(LT133) UNIDADE CONDENSADORA FUJITSU + EVAPORADORA • 12.000 BTU")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=HYPERLINK("https://leilaoonline.com.br/lote/detalhe/112598", "234")</f>
      </c>
      <c r="B119" s="4" t="s">
        <f>=HYPERLINK("https://leilaoonline.com.br/lote/detalhe/112598", "(LT134) UNIDADE CONDENSADORA SPRINGER CARRIER + EVAPORADORA • 90.000 BTU")</f>
      </c>
      <c r="C119" s="4" t="inlineStr">
        <is>
          <t>Não vendido</t>
        </is>
      </c>
      <c r="D119" s="4" t="inlineStr">
        <is>
          <t>3</t>
        </is>
      </c>
      <c r="E119" s="5" t="inlineStr">
        <is>
          <t>700,00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=HYPERLINK("https://leilaoonline.com.br/lote/detalhe/112599", "235")</f>
      </c>
      <c r="B120" s="4" t="s">
        <f>=HYPERLINK("https://leilaoonline.com.br/lote/detalhe/112599", "(LT130A) TRANSFORMADOR")</f>
      </c>
      <c r="C120" s="4" t="inlineStr">
        <is>
          <t>Não vendido</t>
        </is>
      </c>
      <c r="D120" s="4" t="inlineStr">
        <is>
          <t>2</t>
        </is>
      </c>
      <c r="E120" s="5" t="inlineStr">
        <is>
          <t>1.300,00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=HYPERLINK("https://leilaoonline.com.br/lote/detalhe/112600", "237")</f>
      </c>
      <c r="B121" s="4" t="s">
        <f>=HYPERLINK("https://leilaoonline.com.br/lote/detalhe/112600", "(LT137) SECADORECOAIR MOD ED100")</f>
      </c>
      <c r="C121" s="4" t="inlineStr">
        <is>
          <t>Não vendido</t>
        </is>
      </c>
      <c r="D121" s="4" t="inlineStr">
        <is>
          <t>2</t>
        </is>
      </c>
      <c r="E121" s="5" t="inlineStr">
        <is>
          <t>300,00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=HYPERLINK("https://leilaoonline.com.br/lote/detalhe/112602", "238")</f>
      </c>
      <c r="B122" s="4" t="s">
        <f>=HYPERLINK("https://leilaoonline.com.br/lote/detalhe/112602", "(LT138) CORTINA DE AR GREE")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=HYPERLINK("https://leilaoonline.com.br/lote/detalhe/112603", "239")</f>
      </c>
      <c r="B123" s="4" t="s">
        <f>=HYPERLINK("https://leilaoonline.com.br/lote/detalhe/112603", "(LT139) COMPRESSOR ATLAS COPCO")</f>
      </c>
      <c r="C123" s="4" t="inlineStr">
        <is>
          <t>Não vendido</t>
        </is>
      </c>
      <c r="D123" s="4" t="inlineStr">
        <is>
          <t>7</t>
        </is>
      </c>
      <c r="E123" s="5" t="inlineStr">
        <is>
          <t>2.456,00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=HYPERLINK("https://leilaoonline.com.br/lote/detalhe/112604", "240")</f>
      </c>
      <c r="B124" s="4" t="s">
        <f>=HYPERLINK("https://leilaoonline.com.br/lote/detalhe/112604", "(LT140) COMPRESSOR ATLAS COPCO")</f>
      </c>
      <c r="C124" s="4" t="inlineStr">
        <is>
          <t>Não vendido</t>
        </is>
      </c>
      <c r="D124" s="4" t="inlineStr">
        <is>
          <t>8</t>
        </is>
      </c>
      <c r="E124" s="5" t="inlineStr">
        <is>
          <t>2.606,00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=HYPERLINK("https://leilaoonline.com.br/lote/detalhe/112605", "241")</f>
      </c>
      <c r="B125" s="4" t="s">
        <f>=HYPERLINK("https://leilaoonline.com.br/lote/detalhe/112605", "RACK FURAKAWA RACK ABERTO ENTERPRISE 45U")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=HYPERLINK("https://leilaoonline.com.br/lote/detalhe/112606", "262")</f>
      </c>
      <c r="B126" s="4" t="s">
        <f>=HYPERLINK("https://leilaoonline.com.br/lote/detalhe/112606", "LOTE 08 - CARRETA REBOQUE 4 PNEUS COM 2 BANHEIROS QUÍMICOS MÓVEIS MASCULINO E FEMININO; C/ ÁRMARIO DE FERRO E CAIXA D'ÁGUA INÓX")</f>
      </c>
      <c r="C126" s="4" t="inlineStr">
        <is>
          <t>Não vendido</t>
        </is>
      </c>
      <c r="D126" s="4" t="inlineStr">
        <is>
          <t>9</t>
        </is>
      </c>
      <c r="E126" s="5" t="inlineStr">
        <is>
          <t>2.200,00</t>
        </is>
      </c>
      <c r="F12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2026-08-28T01:31:14.00Z</dcterms:created>
  <dc:creator>Tellks Tecnologia</dc:creator>
  <cp:revision>0</cp:revision>
</cp:coreProperties>
</file>