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 • Moinhos • Tratores • Caminhões • Grades Aradoras • Geradores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23/12/2021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=HYPERLINK("https://leilaoonline.com.br/lote/detalhe/111353", "001")</f>
      </c>
      <c r="B11" s="4" t="s">
        <f>=HYPERLINK("https://leilaoonline.com.br/lote/detalhe/111353", "PÁ CARREGADEIRA MICHIGAN 75 III; ANO 1980 - FUNCIONANDO")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72.000,00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=HYPERLINK("https://leilaoonline.com.br/lote/detalhe/111352", "002")</f>
      </c>
      <c r="B12" s="4" t="s">
        <f>=HYPERLINK("https://leilaoonline.com.br/lote/detalhe/111352", "TRATOR VALMET; MODELO 785; ANO 98 - FUNCIONANDO")</f>
      </c>
      <c r="C12" s="4" t="inlineStr">
        <is>
          <t>Não vendido</t>
        </is>
      </c>
      <c r="D12" s="4" t="inlineStr">
        <is>
          <t>61</t>
        </is>
      </c>
      <c r="E12" s="5" t="inlineStr">
        <is>
          <t>46.000,00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=HYPERLINK("https://leilaoonline.com.br/lote/detalhe/111350", "003")</f>
      </c>
      <c r="B13" s="4" t="s">
        <f>=HYPERLINK("https://leilaoonline.com.br/lote/detalhe/111350", "5 PÁS CARREGADEIRA, VOLVO L90F, CAT 962 G e 962 H")</f>
      </c>
      <c r="C13" s="4" t="inlineStr">
        <is>
          <t>Não vendido</t>
        </is>
      </c>
      <c r="D13" s="4" t="inlineStr">
        <is>
          <t>107</t>
        </is>
      </c>
      <c r="E13" s="5" t="inlineStr">
        <is>
          <t>203.000,00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=HYPERLINK("https://leilaoonline.com.br/lote/detalhe/111351", "004")</f>
      </c>
      <c r="B14" s="4" t="s">
        <f>=HYPERLINK("https://leilaoonline.com.br/lote/detalhe/111351", "VALMET 885; TRAÇADO; COM CARREGADEIRA DE CANA E LENHA; BOCA GIRATÓRIA; ANO 1990")</f>
      </c>
      <c r="C14" s="4" t="inlineStr">
        <is>
          <t>Não vendido</t>
        </is>
      </c>
      <c r="D14" s="4" t="inlineStr">
        <is>
          <t>88</t>
        </is>
      </c>
      <c r="E14" s="5" t="inlineStr">
        <is>
          <t>74.500,00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=HYPERLINK("https://leilaoonline.com.br/lote/detalhe/112005", "005")</f>
      </c>
      <c r="B15" s="4" t="s">
        <f>=HYPERLINK("https://leilaoonline.com.br/lote/detalhe/112005", "CAMINHÃO FORD/FORD; 1976/1976; BRANCA; DIESEL - FUNCIONANDO")</f>
      </c>
      <c r="C15" s="4" t="inlineStr">
        <is>
          <t>Não vendido</t>
        </is>
      </c>
      <c r="D15" s="4" t="inlineStr">
        <is>
          <t>39</t>
        </is>
      </c>
      <c r="E15" s="5" t="inlineStr">
        <is>
          <t>27.500,00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=HYPERLINK("https://leilaoonline.com.br/lote/detalhe/111363", "006")</f>
      </c>
      <c r="B16" s="4" t="s">
        <f>=HYPERLINK("https://leilaoonline.com.br/lote/detalhe/111363", "veja o vídeo!! FORD/F4000; 1983/1983; VERMELHA; DIESEL")</f>
      </c>
      <c r="C16" s="4" t="inlineStr">
        <is>
          <t>Não vendido</t>
        </is>
      </c>
      <c r="D16" s="4" t="inlineStr">
        <is>
          <t>110</t>
        </is>
      </c>
      <c r="E16" s="5" t="inlineStr">
        <is>
          <t>36.500,00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=HYPERLINK("https://leilaoonline.com.br/lote/detalhe/111356", "007")</f>
      </c>
      <c r="B17" s="4" t="s">
        <f>=HYPERLINK("https://leilaoonline.com.br/lote/detalhe/111356", "veja o vídeo!! ÔNIBUS VW/MASCA GRANFLEX; 2008/2008; BRANCA; DIESEL")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18.500,00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=HYPERLINK("https://leilaoonline.com.br/lote/detalhe/111927", "008")</f>
      </c>
      <c r="B18" s="4" t="s">
        <f>=HYPERLINK("https://leilaoonline.com.br/lote/detalhe/111927", "SEMI-REBOQUE SR/NOMA SR2E18RT2 CG; 2010/2010; CINZA")</f>
      </c>
      <c r="C18" s="4" t="inlineStr">
        <is>
          <t>Não vendido</t>
        </is>
      </c>
      <c r="D18" s="4" t="inlineStr">
        <is>
          <t>65</t>
        </is>
      </c>
      <c r="E18" s="5" t="inlineStr">
        <is>
          <t>77.000,00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=HYPERLINK("https://leilaoonline.com.br/lote/detalhe/111930", "009")</f>
      </c>
      <c r="B19" s="4" t="s">
        <f>=HYPERLINK("https://leilaoonline.com.br/lote/detalhe/111930", "veja o vídeo!! JTA/SUZUKI GSXR1000; 2009/2009; BRANCA; GASOLINA; COM ACESSÓRIOS - FUNCIONANDO")</f>
      </c>
      <c r="C19" s="4" t="inlineStr">
        <is>
          <t>Não vendido</t>
        </is>
      </c>
      <c r="D19" s="4" t="inlineStr">
        <is>
          <t>49</t>
        </is>
      </c>
      <c r="E19" s="5" t="inlineStr">
        <is>
          <t>23.500,00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=HYPERLINK("https://leilaoonline.com.br/lote/detalhe/111929", "010")</f>
      </c>
      <c r="B20" s="4" t="s">
        <f>=HYPERLINK("https://leilaoonline.com.br/lote/detalhe/111929", "CAMINHÃO 7110; 1990/1990; CINZA; DIESEL; TURBINADO, PLATAFORMA, REDUTOR E ASA DELTA - FUNCIONANDO")</f>
      </c>
      <c r="C20" s="4" t="inlineStr">
        <is>
          <t>Não vendido</t>
        </is>
      </c>
      <c r="D20" s="4" t="inlineStr">
        <is>
          <t>97</t>
        </is>
      </c>
      <c r="E20" s="5" t="inlineStr">
        <is>
          <t>71.000,00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=HYPERLINK("https://leilaoonline.com.br/lote/detalhe/111928", "011")</f>
      </c>
      <c r="B21" s="4" t="s">
        <f>=HYPERLINK("https://leilaoonline.com.br/lote/detalhe/111928", "veja o vídeo!! CAMINHÃO FORD/CARGO 1933 TL; 2012/2013; BRANCA; DIESEL; CABINE ESTENDIDA")</f>
      </c>
      <c r="C21" s="4" t="inlineStr">
        <is>
          <t>Não vendido</t>
        </is>
      </c>
      <c r="D21" s="4" t="inlineStr">
        <is>
          <t>50</t>
        </is>
      </c>
      <c r="E21" s="5" t="inlineStr">
        <is>
          <t>93.750,00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=HYPERLINK("https://leilaoonline.com.br/lote/detalhe/112052", "012")</f>
      </c>
      <c r="B22" s="4" t="s">
        <f>=HYPERLINK("https://leilaoonline.com.br/lote/detalhe/112052", "VW/FOX 1.0; 2008/2009; PRETA; ALCO./GASOL.; 4 PORTAS - FUNCIONANDO")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=HYPERLINK("https://leilaoonline.com.br/lote/detalhe/111931", "013")</f>
      </c>
      <c r="B23" s="4" t="s">
        <f>=HYPERLINK("https://leilaoonline.com.br/lote/detalhe/111931", "IMP/GM SILVERADO; 1997/1997; BRANCA; DIESEL; TURBO")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38.500,00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=HYPERLINK("https://leilaoonline.com.br/lote/detalhe/111935", "014")</f>
      </c>
      <c r="B24" s="4" t="s">
        <f>=HYPERLINK("https://leilaoonline.com.br/lote/detalhe/111935", "MIA/MITSUBISHI L200 4X2; 1995/1995; PRATA; DIESEL; COM RÁDIO AMADOR - FUNCIONANDO")</f>
      </c>
      <c r="C24" s="4" t="inlineStr">
        <is>
          <t>Não vendido</t>
        </is>
      </c>
      <c r="D24" s="4" t="inlineStr">
        <is>
          <t>53</t>
        </is>
      </c>
      <c r="E24" s="5" t="inlineStr">
        <is>
          <t>19.500,00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=HYPERLINK("https://leilaoonline.com.br/lote/detalhe/111934", "015")</f>
      </c>
      <c r="B25" s="4" t="s">
        <f>=HYPERLINK("https://leilaoonline.com.br/lote/detalhe/111934", "VW/VW FUSCA 1300; 1973/1973; MARROM; GASOLINA 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=HYPERLINK("https://leilaoonline.com.br/lote/detalhe/111933", "016")</f>
      </c>
      <c r="B26" s="4" t="s">
        <f>=HYPERLINK("https://leilaoonline.com.br/lote/detalhe/111933", "CAMINHÃO MERCEDES BENZ/L 2013; 1977/1977; AZUL; DIESEL; TURBINADO - FUNCIONANDO")</f>
      </c>
      <c r="C26" s="4" t="inlineStr">
        <is>
          <t>Não vendido</t>
        </is>
      </c>
      <c r="D26" s="4" t="inlineStr">
        <is>
          <t>39</t>
        </is>
      </c>
      <c r="E26" s="5" t="inlineStr">
        <is>
          <t>50.000,00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=HYPERLINK("https://leilaoonline.com.br/lote/detalhe/111936", "017")</f>
      </c>
      <c r="B27" s="4" t="s">
        <f>=HYPERLINK("https://leilaoonline.com.br/lote/detalhe/111936", "CAMINHÃO MERCEDES BENZ 1113; 1969/1969; VERDE; DIESEL - FUNCIONANDO")</f>
      </c>
      <c r="C27" s="4" t="inlineStr">
        <is>
          <t>Não vendido</t>
        </is>
      </c>
      <c r="D27" s="4" t="inlineStr">
        <is>
          <t>56</t>
        </is>
      </c>
      <c r="E27" s="5" t="inlineStr">
        <is>
          <t>34.000,00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=HYPERLINK("https://leilaoonline.com.br/lote/detalhe/112008", "018")</f>
      </c>
      <c r="B28" s="4" t="s">
        <f>=HYPERLINK("https://leilaoonline.com.br/lote/detalhe/112008", "CAMINHÃO MERCEDES BENZ/L 1313; 1976; AMARELA; DIESEL; TURBINADO; HIDRÁULICO - FUNCIONANDO")</f>
      </c>
      <c r="C28" s="4" t="inlineStr">
        <is>
          <t>Não vendido</t>
        </is>
      </c>
      <c r="D28" s="4" t="inlineStr">
        <is>
          <t>48</t>
        </is>
      </c>
      <c r="E28" s="5" t="inlineStr">
        <is>
          <t>44.000,00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=HYPERLINK("https://leilaoonline.com.br/lote/detalhe/111938", "019")</f>
      </c>
      <c r="B29" s="4" t="s">
        <f>=HYPERLINK("https://leilaoonline.com.br/lote/detalhe/111938", "CAMINHÃO MERCEDES BENZ/710; 1997/1997; BRANCA; DIESEL; TURBINADO; HIDRÁULICO - FUNCIONANDO")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56.000,00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=HYPERLINK("https://leilaoonline.com.br/lote/detalhe/111939", "020")</f>
      </c>
      <c r="B30" s="4" t="s">
        <f>=HYPERLINK("https://leilaoonline.com.br/lote/detalhe/111939", "CAMINHÃO M. BENZ/L 1113; 1971/1971; AZUL; DIESEL; TURBINADO")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41.500,00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=HYPERLINK("https://leilaoonline.com.br/lote/detalhe/111369", "021")</f>
      </c>
      <c r="B31" s="4" t="s">
        <f>=HYPERLINK("https://leilaoonline.com.br/lote/detalhe/111369", "TRATOR MASSEY FERGUSSON 65X; ANO 69/70")</f>
      </c>
      <c r="C31" s="4" t="inlineStr">
        <is>
          <t>Não vendido</t>
        </is>
      </c>
      <c r="D31" s="4" t="inlineStr">
        <is>
          <t>52</t>
        </is>
      </c>
      <c r="E31" s="5" t="inlineStr">
        <is>
          <t>29.000,00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=HYPERLINK("https://leilaoonline.com.br/lote/detalhe/111372", "022")</f>
      </c>
      <c r="B32" s="4" t="s">
        <f>=HYPERLINK("https://leilaoonline.com.br/lote/detalhe/111372", "veja o vídeo!! ESCAVADEIRA HIDRÁULICA JCB JS 200; ANO 2013; 8535 HORAS - FUNCIONANDO")</f>
      </c>
      <c r="C32" s="4" t="inlineStr">
        <is>
          <t>Não vendido</t>
        </is>
      </c>
      <c r="D32" s="4" t="inlineStr">
        <is>
          <t>108</t>
        </is>
      </c>
      <c r="E32" s="5" t="inlineStr">
        <is>
          <t>211.056,00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=HYPERLINK("https://leilaoonline.com.br/lote/detalhe/111365", "023")</f>
      </c>
      <c r="B33" s="4" t="s">
        <f>=HYPERLINK("https://leilaoonline.com.br/lote/detalhe/111365", "TRATOR MASSEY FERGUSSON 265; ORIGINAL; ANO APROXIMADO 1978")</f>
      </c>
      <c r="C33" s="4" t="inlineStr">
        <is>
          <t>Não vendido</t>
        </is>
      </c>
      <c r="D33" s="4" t="inlineStr">
        <is>
          <t>93</t>
        </is>
      </c>
      <c r="E33" s="5" t="inlineStr">
        <is>
          <t>32.500,00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=HYPERLINK("https://leilaoonline.com.br/lote/detalhe/111370", "024")</f>
      </c>
      <c r="B34" s="4" t="s">
        <f>=HYPERLINK("https://leilaoonline.com.br/lote/detalhe/111370", "TRATOR VALMET MODELO 68; ANO 1982 - FUNCIONANDO")</f>
      </c>
      <c r="C34" s="4" t="inlineStr">
        <is>
          <t>Não vendido</t>
        </is>
      </c>
      <c r="D34" s="4" t="inlineStr">
        <is>
          <t>51</t>
        </is>
      </c>
      <c r="E34" s="5" t="inlineStr">
        <is>
          <t>29.500,00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=HYPERLINK("https://leilaoonline.com.br/lote/detalhe/111366", "025")</f>
      </c>
      <c r="B35" s="4" t="s">
        <f>=HYPERLINK("https://leilaoonline.com.br/lote/detalhe/111366", "TRATOR MASSEY FERGUSSON; MODELO 55X; ANO 1971 - FUNCIONANDO")</f>
      </c>
      <c r="C35" s="4" t="inlineStr">
        <is>
          <t>Não vendido</t>
        </is>
      </c>
      <c r="D35" s="4" t="inlineStr">
        <is>
          <t>34</t>
        </is>
      </c>
      <c r="E35" s="5" t="inlineStr">
        <is>
          <t>17.000,00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=HYPERLINK("https://leilaoonline.com.br/lote/detalhe/112002", "026")</f>
      </c>
      <c r="B36" s="4" t="s">
        <f>=HYPERLINK("https://leilaoonline.com.br/lote/detalhe/112002", "TRATOR VALMET 85 ID.; ANO 78")</f>
      </c>
      <c r="C36" s="4" t="inlineStr">
        <is>
          <t>Não vendido</t>
        </is>
      </c>
      <c r="D36" s="4" t="inlineStr">
        <is>
          <t>35</t>
        </is>
      </c>
      <c r="E36" s="5" t="inlineStr">
        <is>
          <t>24.500,00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=HYPERLINK("https://leilaoonline.com.br/lote/detalhe/111373", "027")</f>
      </c>
      <c r="B37" s="4" t="s">
        <f>=HYPERLINK("https://leilaoonline.com.br/lote/detalhe/111373", "veja o vídeo!! RETROESCAVADEIRA; NEW HOLLAND L90; ANO 2007; 4X2 - FUNCIONANDO")</f>
      </c>
      <c r="C37" s="4" t="inlineStr">
        <is>
          <t>Não vendido</t>
        </is>
      </c>
      <c r="D37" s="4" t="inlineStr">
        <is>
          <t>56</t>
        </is>
      </c>
      <c r="E37" s="5" t="inlineStr">
        <is>
          <t>81.250,00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=HYPERLINK("https://leilaoonline.com.br/lote/detalhe/111368", "028")</f>
      </c>
      <c r="B38" s="4" t="s">
        <f>=HYPERLINK("https://leilaoonline.com.br/lote/detalhe/111368", "TRATOR VALMET 60 ID.; COM ROÇADEIRA; ANO 1970")</f>
      </c>
      <c r="C38" s="4" t="inlineStr">
        <is>
          <t>Não vendido</t>
        </is>
      </c>
      <c r="D38" s="4" t="inlineStr">
        <is>
          <t>90</t>
        </is>
      </c>
      <c r="E38" s="5" t="inlineStr">
        <is>
          <t>23.500,00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=HYPERLINK("https://leilaoonline.com.br/lote/detalhe/111371", "029")</f>
      </c>
      <c r="B39" s="4" t="s">
        <f>=HYPERLINK("https://leilaoonline.com.br/lote/detalhe/111371", "TRATOR VALMET 600D; ANO 1968")</f>
      </c>
      <c r="C39" s="4" t="inlineStr">
        <is>
          <t>Não vendido</t>
        </is>
      </c>
      <c r="D39" s="4" t="inlineStr">
        <is>
          <t>40</t>
        </is>
      </c>
      <c r="E39" s="5" t="inlineStr">
        <is>
          <t>12.750,00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=HYPERLINK("https://leilaoonline.com.br/lote/detalhe/111367", "030")</f>
      </c>
      <c r="B40" s="4" t="s">
        <f>=HYPERLINK("https://leilaoonline.com.br/lote/detalhe/111367", "TRATOR VALMET 62 ID.; CAFEEIRO; ANO 76")</f>
      </c>
      <c r="C40" s="4" t="inlineStr">
        <is>
          <t>Não vendido</t>
        </is>
      </c>
      <c r="D40" s="4" t="inlineStr">
        <is>
          <t>81</t>
        </is>
      </c>
      <c r="E40" s="5" t="inlineStr">
        <is>
          <t>22.000,00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=HYPERLINK("https://leilaoonline.com.br/lote/detalhe/111380", "031")</f>
      </c>
      <c r="B41" s="4" t="s">
        <f>=HYPERLINK("https://leilaoonline.com.br/lote/detalhe/111380", "TRATOR CBT 8440; COM DIREÇÃO HIDRÁULICA; ANO 1986")</f>
      </c>
      <c r="C41" s="4" t="inlineStr">
        <is>
          <t>Não vendido</t>
        </is>
      </c>
      <c r="D41" s="4" t="inlineStr">
        <is>
          <t>30</t>
        </is>
      </c>
      <c r="E41" s="5" t="inlineStr">
        <is>
          <t>19.500,00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=HYPERLINK("https://leilaoonline.com.br/lote/detalhe/111381", "032")</f>
      </c>
      <c r="B42" s="4" t="s">
        <f>=HYPERLINK("https://leilaoonline.com.br/lote/detalhe/111381", "MICRO TRATOR; ANO 2011; COM PARTIDA ELÉTRICA; MODELO ZT 15 CV; DIESEL; MARCA KAWASHIMA - FUNCIONANDO")</f>
      </c>
      <c r="C42" s="4" t="inlineStr">
        <is>
          <t>Vendido</t>
        </is>
      </c>
      <c r="D42" s="4" t="inlineStr">
        <is>
          <t>11</t>
        </is>
      </c>
      <c r="E42" s="5" t="inlineStr">
        <is>
          <t>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=HYPERLINK("https://leilaoonline.com.br/lote/detalhe/111384", "033")</f>
      </c>
      <c r="B43" s="4" t="s">
        <f>=HYPERLINK("https://leilaoonline.com.br/lote/detalhe/111384", "TRATOR VALMET 60 ID.; ANO 1970")</f>
      </c>
      <c r="C43" s="4" t="inlineStr">
        <is>
          <t>Vendido</t>
        </is>
      </c>
      <c r="D43" s="4" t="inlineStr">
        <is>
          <t>43</t>
        </is>
      </c>
      <c r="E43" s="5" t="inlineStr">
        <is>
          <t>14.250,00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=HYPERLINK("https://leilaoonline.com.br/lote/detalhe/111390", "034")</f>
      </c>
      <c r="B44" s="4" t="s">
        <f>=HYPERLINK("https://leilaoonline.com.br/lote/detalhe/111390", "veja o vídeo!! RETROESCAVADEIRA VOLVO; MODELO BL60; ANO 2013; 4X4; 3.000 HORAS - FUNCIONANDO")</f>
      </c>
      <c r="C44" s="4" t="inlineStr">
        <is>
          <t>Não vendido</t>
        </is>
      </c>
      <c r="D44" s="4" t="inlineStr">
        <is>
          <t>48</t>
        </is>
      </c>
      <c r="E44" s="5" t="inlineStr">
        <is>
          <t>155.000,00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=HYPERLINK("https://leilaoonline.com.br/lote/detalhe/111391", "035")</f>
      </c>
      <c r="B45" s="4" t="s">
        <f>=HYPERLINK("https://leilaoonline.com.br/lote/detalhe/111391", "veja o vídeo!! TRATOR FORD 6600; COM EQUIPAMENTO DIANTEIRO ADAPTADO PARA PALETEIRA; COMANDO DUPLO; ANO 1982")</f>
      </c>
      <c r="C45" s="4" t="inlineStr">
        <is>
          <t>Não vendido</t>
        </is>
      </c>
      <c r="D45" s="4" t="inlineStr">
        <is>
          <t>53</t>
        </is>
      </c>
      <c r="E45" s="5" t="inlineStr">
        <is>
          <t>29.250,00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=HYPERLINK("https://leilaoonline.com.br/lote/detalhe/111385", "036")</f>
      </c>
      <c r="B46" s="4" t="s">
        <f>=HYPERLINK("https://leilaoonline.com.br/lote/detalhe/111385", "TRATOR VALMET; ANO 82 - FUNCIONANDO")</f>
      </c>
      <c r="C46" s="4" t="inlineStr">
        <is>
          <t>Não vendido</t>
        </is>
      </c>
      <c r="D46" s="4" t="inlineStr">
        <is>
          <t>28</t>
        </is>
      </c>
      <c r="E46" s="5" t="inlineStr">
        <is>
          <t>22.000,00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=HYPERLINK("https://leilaoonline.com.br/lote/detalhe/111386", "037")</f>
      </c>
      <c r="B47" s="4" t="s">
        <f>=HYPERLINK("https://leilaoonline.com.br/lote/detalhe/111386", "CBT 2600; ANO 1984; TRAÇADO; DIREÇÃO HIDRÁULICA; COM COMPRESSOR DE AR PARA ENCHER CILINDROS DE COMANDO; HIDRÁULICO COM PISTÃO - FUNCIONANDO")</f>
      </c>
      <c r="C47" s="4" t="inlineStr">
        <is>
          <t>Não vendido</t>
        </is>
      </c>
      <c r="D47" s="4" t="inlineStr">
        <is>
          <t>35</t>
        </is>
      </c>
      <c r="E47" s="5" t="inlineStr">
        <is>
          <t>32.000,00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=HYPERLINK("https://leilaoonline.com.br/lote/detalhe/111392", "038")</f>
      </c>
      <c r="B48" s="4" t="s">
        <f>=HYPERLINK("https://leilaoonline.com.br/lote/detalhe/111392", "veja o vídeo!! TRATOR AGRALE 4300; ANO 1998 - FUNCIONANDO")</f>
      </c>
      <c r="C48" s="4" t="inlineStr">
        <is>
          <t>Não vendido</t>
        </is>
      </c>
      <c r="D48" s="4" t="inlineStr">
        <is>
          <t>35</t>
        </is>
      </c>
      <c r="E48" s="5" t="inlineStr">
        <is>
          <t>19.500,00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=HYPERLINK("https://leilaoonline.com.br/lote/detalhe/111383", "039")</f>
      </c>
      <c r="B49" s="4" t="s">
        <f>=HYPERLINK("https://leilaoonline.com.br/lote/detalhe/111383", "TRATOR VALMET 60 ID.; ANO 71")</f>
      </c>
      <c r="C49" s="4" t="inlineStr">
        <is>
          <t>Não vendido</t>
        </is>
      </c>
      <c r="D49" s="4" t="inlineStr">
        <is>
          <t>43</t>
        </is>
      </c>
      <c r="E49" s="5" t="inlineStr">
        <is>
          <t>12.250,00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=HYPERLINK("https://leilaoonline.com.br/lote/detalhe/111393", "040")</f>
      </c>
      <c r="B50" s="4" t="s">
        <f>=HYPERLINK("https://leilaoonline.com.br/lote/detalhe/111393", "veja o vídeo!! TRATOR VALTRA BH 205I COM LÂMINA DIANTEIRA; ANO 2013; HORIMETRO 8130")</f>
      </c>
      <c r="C50" s="4" t="inlineStr">
        <is>
          <t>Não vendido</t>
        </is>
      </c>
      <c r="D50" s="4" t="inlineStr">
        <is>
          <t>93</t>
        </is>
      </c>
      <c r="E50" s="5" t="inlineStr">
        <is>
          <t>182.500,00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=HYPERLINK("https://leilaoonline.com.br/lote/detalhe/111379", "041")</f>
      </c>
      <c r="B51" s="4" t="s">
        <f>=HYPERLINK("https://leilaoonline.com.br/lote/detalhe/111379", "TRATOR FORD 8830; ANO 2000; TRAÇADO; HIDRÁULICO TRASEIRO; TOMADA DE FORÇA - FUNCIONANDO")</f>
      </c>
      <c r="C51" s="4" t="inlineStr">
        <is>
          <t>Não vendido</t>
        </is>
      </c>
      <c r="D51" s="4" t="inlineStr">
        <is>
          <t>41</t>
        </is>
      </c>
      <c r="E51" s="5" t="inlineStr">
        <is>
          <t>67.500,00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=HYPERLINK("https://leilaoonline.com.br/lote/detalhe/111388", "042")</f>
      </c>
      <c r="B52" s="4" t="s">
        <f>=HYPERLINK("https://leilaoonline.com.br/lote/detalhe/111388", "2 TRATORES GIRO ZERO HUSQVARNA")</f>
      </c>
      <c r="C52" s="4" t="inlineStr">
        <is>
          <t>Não vendido</t>
        </is>
      </c>
      <c r="D52" s="4" t="inlineStr">
        <is>
          <t>21</t>
        </is>
      </c>
      <c r="E52" s="5" t="inlineStr">
        <is>
          <t>6.250,00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=HYPERLINK("https://leilaoonline.com.br/lote/detalhe/111387", "043")</f>
      </c>
      <c r="B53" s="4" t="s">
        <f>=HYPERLINK("https://leilaoonline.com.br/lote/detalhe/111387", "TRATOR VALMET; MODELO 65 ID.; ANO 78 - FUNCIONANDO")</f>
      </c>
      <c r="C53" s="4" t="inlineStr">
        <is>
          <t>Não vendido</t>
        </is>
      </c>
      <c r="D53" s="4" t="inlineStr">
        <is>
          <t>21</t>
        </is>
      </c>
      <c r="E53" s="5" t="inlineStr">
        <is>
          <t>17.000,00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=HYPERLINK("https://leilaoonline.com.br/lote/detalhe/112003", "044")</f>
      </c>
      <c r="B54" s="4" t="s">
        <f>=HYPERLINK("https://leilaoonline.com.br/lote/detalhe/112003", "TRATOR FORD 8 BR; SEM ANO DE IDENTIFICAÇÃO OU PLAQUETA")</f>
      </c>
      <c r="C54" s="4" t="inlineStr">
        <is>
          <t>Não vendido</t>
        </is>
      </c>
      <c r="D54" s="4" t="inlineStr">
        <is>
          <t>35</t>
        </is>
      </c>
      <c r="E54" s="5" t="inlineStr">
        <is>
          <t>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=HYPERLINK("https://leilaoonline.com.br/lote/detalhe/111389", "045")</f>
      </c>
      <c r="B55" s="4" t="s">
        <f>=HYPERLINK("https://leilaoonline.com.br/lote/detalhe/111389", "GRADE ARADORA DE ARRASTO 14 X 28 POLEGADAS; ANO 2021; ESPESSAMENTO 27CM")</f>
      </c>
      <c r="C55" s="4" t="inlineStr">
        <is>
          <t>Não vendido</t>
        </is>
      </c>
      <c r="D55" s="4" t="inlineStr">
        <is>
          <t>29</t>
        </is>
      </c>
      <c r="E55" s="5" t="inlineStr">
        <is>
          <t>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=HYPERLINK("https://leilaoonline.com.br/lote/detalhe/111405", "046")</f>
      </c>
      <c r="B56" s="4" t="s">
        <f>=HYPERLINK("https://leilaoonline.com.br/lote/detalhe/111405", "veja o vídeo!! PÁ CARREGADEIRA MICHIGAN 75 III.; ANO 1978 - FUNCIONANDO")</f>
      </c>
      <c r="C56" s="4" t="inlineStr">
        <is>
          <t>Não vendido</t>
        </is>
      </c>
      <c r="D56" s="4" t="inlineStr">
        <is>
          <t>16</t>
        </is>
      </c>
      <c r="E56" s="5" t="inlineStr">
        <is>
          <t>63.000,00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=HYPERLINK("https://leilaoonline.com.br/lote/detalhe/111407", "047")</f>
      </c>
      <c r="B57" s="4" t="s">
        <f>=HYPERLINK("https://leilaoonline.com.br/lote/detalhe/111407", "TRATOR VALMET 80 ID.; ANO 1970; MOTOR MWM 4CC - FUNCIONANDO")</f>
      </c>
      <c r="C57" s="4" t="inlineStr">
        <is>
          <t>Não vendido</t>
        </is>
      </c>
      <c r="D57" s="4" t="inlineStr">
        <is>
          <t>22</t>
        </is>
      </c>
      <c r="E57" s="5" t="inlineStr">
        <is>
          <t>21.500,00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=HYPERLINK("https://leilaoonline.com.br/lote/detalhe/111394", "048")</f>
      </c>
      <c r="B58" s="4" t="s">
        <f>=HYPERLINK("https://leilaoonline.com.br/lote/detalhe/111394", "GRADE ARADORA; 20 DISCOS X 26; TRANSPORTE NO HIDRÁULICO")</f>
      </c>
      <c r="C58" s="4" t="inlineStr">
        <is>
          <t>Não vendido</t>
        </is>
      </c>
      <c r="D58" s="4" t="inlineStr">
        <is>
          <t>7</t>
        </is>
      </c>
      <c r="E58" s="5" t="inlineStr">
        <is>
          <t>2.950,00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=HYPERLINK("https://leilaoonline.com.br/lote/detalhe/111395", "049")</f>
      </c>
      <c r="B59" s="4" t="s">
        <f>=HYPERLINK("https://leilaoonline.com.br/lote/detalhe/111395", "GRADE ARADORA; 14 DISCOS X 26")</f>
      </c>
      <c r="C59" s="4" t="inlineStr">
        <is>
          <t>Não vendido</t>
        </is>
      </c>
      <c r="D59" s="4" t="inlineStr">
        <is>
          <t>23</t>
        </is>
      </c>
      <c r="E59" s="5" t="inlineStr">
        <is>
          <t>6.700,00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=HYPERLINK("https://leilaoonline.com.br/lote/detalhe/111397", "050")</f>
      </c>
      <c r="B60" s="4" t="s">
        <f>=HYPERLINK("https://leilaoonline.com.br/lote/detalhe/111397", "RECOLHEDORA DE FEIJÃO; MARCA MIAC")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2.250,00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=HYPERLINK("https://leilaoonline.com.br/lote/detalhe/112049", "051")</f>
      </c>
      <c r="B61" s="4" t="s">
        <f>=HYPERLINK("https://leilaoonline.com.br/lote/detalhe/112049", "CABINE COMPLETA DO CAMINHÃO VOLKSWAGEN 12 140")</f>
      </c>
      <c r="C61" s="4" t="inlineStr">
        <is>
          <t>Não vendido</t>
        </is>
      </c>
      <c r="D61" s="4" t="inlineStr">
        <is>
          <t>14</t>
        </is>
      </c>
      <c r="E61" s="5" t="inlineStr">
        <is>
          <t>4.250,00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=HYPERLINK("https://leilaoonline.com.br/lote/detalhe/111400", "052")</f>
      </c>
      <c r="B62" s="4" t="s">
        <f>=HYPERLINK("https://leilaoonline.com.br/lote/detalhe/111400", "LOTE COM APROX. 13.300 GALÕES DE 10L (LANCE POR UNIDADE)")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=HYPERLINK("https://leilaoonline.com.br/lote/detalhe/111401", "053")</f>
      </c>
      <c r="B63" s="4" t="s">
        <f>=HYPERLINK("https://leilaoonline.com.br/lote/detalhe/111401", "APROX. 42 TONELADAS TRILHO TR57 VENDA POR KILO (TAM. VARIADOS)")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2,00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=HYPERLINK("https://leilaoonline.com.br/lote/detalhe/111406", "054")</f>
      </c>
      <c r="B64" s="4" t="s">
        <f>=HYPERLINK("https://leilaoonline.com.br/lote/detalhe/111406", "COLHEDEIRA DE MILHO DE UMA RUA; MARCA PENHA")</f>
      </c>
      <c r="C64" s="4" t="inlineStr">
        <is>
          <t>Não vendido</t>
        </is>
      </c>
      <c r="D64" s="4" t="inlineStr">
        <is>
          <t>26</t>
        </is>
      </c>
      <c r="E64" s="5" t="inlineStr">
        <is>
          <t>17.000,00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=HYPERLINK("https://leilaoonline.com.br/lote/detalhe/111399", "055")</f>
      </c>
      <c r="B65" s="4" t="s">
        <f>=HYPERLINK("https://leilaoonline.com.br/lote/detalhe/111399", "MOTOR LIEBHERR DA ESCAVADEIRA; 6 CILINDROS; ANO 2000; COMPLETO")</f>
      </c>
      <c r="C65" s="4" t="inlineStr">
        <is>
          <t>Não vendido</t>
        </is>
      </c>
      <c r="D65" s="4" t="inlineStr">
        <is>
          <t>4</t>
        </is>
      </c>
      <c r="E65" s="5" t="inlineStr">
        <is>
          <t>5.056,00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=HYPERLINK("https://leilaoonline.com.br/lote/detalhe/111402", "056")</f>
      </c>
      <c r="B66" s="4" t="s">
        <f>=HYPERLINK("https://leilaoonline.com.br/lote/detalhe/111402", "2 TRINCHAS DE 2 METROS")</f>
      </c>
      <c r="C66" s="4" t="inlineStr">
        <is>
          <t>Não vendido</t>
        </is>
      </c>
      <c r="D66" s="4" t="inlineStr">
        <is>
          <t>9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=HYPERLINK("https://leilaoonline.com.br/lote/detalhe/111396", "057")</f>
      </c>
      <c r="B67" s="4" t="s">
        <f>=HYPERLINK("https://leilaoonline.com.br/lote/detalhe/111396", "veja o vídeo!! GERADOR DE 375 KVA MOTOR ESCANIA - FUNCIONANDO")</f>
      </c>
      <c r="C67" s="4" t="inlineStr">
        <is>
          <t>Não vendido</t>
        </is>
      </c>
      <c r="D67" s="4" t="inlineStr">
        <is>
          <t>10</t>
        </is>
      </c>
      <c r="E67" s="5" t="inlineStr">
        <is>
          <t>20.550,00</t>
        </is>
      </c>
      <c r="F67" s="4" t="inlineStr">
        <is>
          <t>1150.00</t>
        </is>
      </c>
    </row>
    <row collapsed="false" customFormat="false" customHeight="false" hidden="false" ht="12.1" outlineLevel="0" r="68">
      <c r="A68" s="5" t="s">
        <f>=HYPERLINK("https://leilaoonline.com.br/lote/detalhe/111403", "058")</f>
      </c>
      <c r="B68" s="4" t="s">
        <f>=HYPERLINK("https://leilaoonline.com.br/lote/detalhe/111403", "BRAÇO DE RETRO ESCAVADEIRA PARA MINI CARREGADEIRA")</f>
      </c>
      <c r="C68" s="4" t="inlineStr">
        <is>
          <t>Não vendido</t>
        </is>
      </c>
      <c r="D68" s="4" t="inlineStr">
        <is>
          <t>8</t>
        </is>
      </c>
      <c r="E68" s="5" t="inlineStr">
        <is>
          <t>13.556,00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=HYPERLINK("https://leilaoonline.com.br/lote/detalhe/111404", "059")</f>
      </c>
      <c r="B69" s="4" t="s">
        <f>=HYPERLINK("https://leilaoonline.com.br/lote/detalhe/111404", "veja o vídeo!! MOTOR MERCEDES BENZ; MODELO 1721; COMPLETO - FUNCIONANDO")</f>
      </c>
      <c r="C69" s="4" t="inlineStr">
        <is>
          <t>Não vendido</t>
        </is>
      </c>
      <c r="D69" s="4" t="inlineStr">
        <is>
          <t>21</t>
        </is>
      </c>
      <c r="E69" s="5" t="inlineStr">
        <is>
          <t>17.556,00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=HYPERLINK("https://leilaoonline.com.br/lote/detalhe/111398", "060")</f>
      </c>
      <c r="B70" s="4" t="s">
        <f>=HYPERLINK("https://leilaoonline.com.br/lote/detalhe/111398", "BRITADOR CONE; 120 TS; DESMONTADO")</f>
      </c>
      <c r="C70" s="4" t="inlineStr">
        <is>
          <t>Não vendido</t>
        </is>
      </c>
      <c r="D70" s="4" t="inlineStr">
        <is>
          <t>11</t>
        </is>
      </c>
      <c r="E70" s="5" t="inlineStr">
        <is>
          <t>30.000,00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=HYPERLINK("https://leilaoonline.com.br/lote/detalhe/111409", "061")</f>
      </c>
      <c r="B71" s="4" t="s">
        <f>=HYPERLINK("https://leilaoonline.com.br/lote/detalhe/111409", "4 BOMBAS DE 400 CV CADA")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=HYPERLINK("https://leilaoonline.com.br/lote/detalhe/111420", "062")</f>
      </c>
      <c r="B72" s="4" t="s">
        <f>=HYPERLINK("https://leilaoonline.com.br/lote/detalhe/111420", "SERRA DE FITA; PARA FERRO, MADEIRA E OUTROS; COM ACESSÓRIO DE SOLDAR A SERRA")</f>
      </c>
      <c r="C72" s="4" t="inlineStr">
        <is>
          <t>Não vendido</t>
        </is>
      </c>
      <c r="D72" s="4" t="inlineStr">
        <is>
          <t>6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=HYPERLINK("https://leilaoonline.com.br/lote/detalhe/112050", "063")</f>
      </c>
      <c r="B73" s="4" t="s">
        <f>=HYPERLINK("https://leilaoonline.com.br/lote/detalhe/112050", "CAMBIO EATON.; 5 MARCHAS")</f>
      </c>
      <c r="C73" s="4" t="inlineStr">
        <is>
          <t>Não vendido</t>
        </is>
      </c>
      <c r="D73" s="4" t="inlineStr">
        <is>
          <t>13</t>
        </is>
      </c>
      <c r="E73" s="5" t="inlineStr">
        <is>
          <t>2.800,00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=HYPERLINK("https://leilaoonline.com.br/lote/detalhe/111410", "064")</f>
      </c>
      <c r="B74" s="4" t="s">
        <f>=HYPERLINK("https://leilaoonline.com.br/lote/detalhe/111410", "LAVADEIRA INDUSTRIAL COMPLETA")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=HYPERLINK("https://leilaoonline.com.br/lote/detalhe/112004", "065")</f>
      </c>
      <c r="B75" s="4" t="s">
        <f>=HYPERLINK("https://leilaoonline.com.br/lote/detalhe/112004", "ROÇADEIRA CENTRAL COM RODINHA")</f>
      </c>
      <c r="C75" s="4" t="inlineStr">
        <is>
          <t>Vendido</t>
        </is>
      </c>
      <c r="D75" s="4" t="inlineStr">
        <is>
          <t>31</t>
        </is>
      </c>
      <c r="E75" s="5" t="inlineStr">
        <is>
          <t>4.000,00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=HYPERLINK("https://leilaoonline.com.br/lote/detalhe/111414", "066")</f>
      </c>
      <c r="B76" s="4" t="s">
        <f>=HYPERLINK("https://leilaoonline.com.br/lote/detalhe/111414", "SULCADOR DE CANA; MARCA DMB; COM DISCOS DE CORTE PARA PLANTIO DIRETO")</f>
      </c>
      <c r="C76" s="4" t="inlineStr">
        <is>
          <t>Não vendido</t>
        </is>
      </c>
      <c r="D76" s="4" t="inlineStr">
        <is>
          <t>58</t>
        </is>
      </c>
      <c r="E76" s="5" t="inlineStr">
        <is>
          <t>17.250,00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=HYPERLINK("https://leilaoonline.com.br/lote/detalhe/111415", "067")</f>
      </c>
      <c r="B77" s="4" t="s">
        <f>=HYPERLINK("https://leilaoonline.com.br/lote/detalhe/111415", "CALCAREADEIRA; MARCA PICIN; DE 5500KG; ESTEIRA DE 40CM")</f>
      </c>
      <c r="C77" s="4" t="inlineStr">
        <is>
          <t>Vendido</t>
        </is>
      </c>
      <c r="D77" s="4" t="inlineStr">
        <is>
          <t>68</t>
        </is>
      </c>
      <c r="E77" s="5" t="inlineStr">
        <is>
          <t>19.000,00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=HYPERLINK("https://leilaoonline.com.br/lote/detalhe/111408", "068")</f>
      </c>
      <c r="B78" s="4" t="s">
        <f>=HYPERLINK("https://leilaoonline.com.br/lote/detalhe/111408", "PENEIRA VIBRATÓRIA COM 7 METROS DE COMPRIMENTO DE 3 DEC.")</f>
      </c>
      <c r="C78" s="4" t="inlineStr">
        <is>
          <t>Não vendido</t>
        </is>
      </c>
      <c r="D78" s="4" t="inlineStr">
        <is>
          <t>45</t>
        </is>
      </c>
      <c r="E78" s="5" t="inlineStr">
        <is>
          <t>45.000,00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=HYPERLINK("https://leilaoonline.com.br/lote/detalhe/111416", "069")</f>
      </c>
      <c r="B79" s="4" t="s">
        <f>=HYPERLINK("https://leilaoonline.com.br/lote/detalhe/111416", "MOTOR GERADOR MERCEDES BENZ; 4 CILINDROS; 30/40 KVA (ALTERNADOR)")</f>
      </c>
      <c r="C79" s="4" t="inlineStr">
        <is>
          <t>Não vendido</t>
        </is>
      </c>
      <c r="D79" s="4" t="inlineStr">
        <is>
          <t>12</t>
        </is>
      </c>
      <c r="E79" s="5" t="inlineStr">
        <is>
          <t>14.500,00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=HYPERLINK("https://leilaoonline.com.br/lote/detalhe/111419", "070")</f>
      </c>
      <c r="B80" s="4" t="s">
        <f>=HYPERLINK("https://leilaoonline.com.br/lote/detalhe/111419", "CAPOTA DE FIBRA PARA CAMINHONETE S10; CABINADO SIMPLES")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=HYPERLINK("https://leilaoonline.com.br/lote/detalhe/111417", "071")</f>
      </c>
      <c r="B81" s="4" t="s">
        <f>=HYPERLINK("https://leilaoonline.com.br/lote/detalhe/111417", "RESERVATÓRIO DE ÓLEO DE 1.000L; BOMBA 12 VOLTS; MARCA TANKAR")</f>
      </c>
      <c r="C81" s="4" t="inlineStr">
        <is>
          <t>Vendido</t>
        </is>
      </c>
      <c r="D81" s="4" t="inlineStr">
        <is>
          <t>8</t>
        </is>
      </c>
      <c r="E81" s="5" t="inlineStr">
        <is>
          <t>3.250,00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=HYPERLINK("https://leilaoonline.com.br/lote/detalhe/111418", "072")</f>
      </c>
      <c r="B82" s="4" t="s">
        <f>=HYPERLINK("https://leilaoonline.com.br/lote/detalhe/111418", "ROÇADEIRA COM 1,70M; DE CORTE")</f>
      </c>
      <c r="C82" s="4" t="inlineStr">
        <is>
          <t>Vendido</t>
        </is>
      </c>
      <c r="D82" s="4" t="inlineStr">
        <is>
          <t>31</t>
        </is>
      </c>
      <c r="E82" s="5" t="inlineStr">
        <is>
          <t>5.500,00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=HYPERLINK("https://leilaoonline.com.br/lote/detalhe/111411", "073")</f>
      </c>
      <c r="B83" s="4" t="s">
        <f>=HYPERLINK("https://leilaoonline.com.br/lote/detalhe/111411", "MOTO-FREIO WEG 30HP WMINING PREMIUM")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1.150,00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=HYPERLINK("https://leilaoonline.com.br/lote/detalhe/111412", "074")</f>
      </c>
      <c r="B84" s="4" t="s">
        <f>=HYPERLINK("https://leilaoonline.com.br/lote/detalhe/111412", "MOTOR WEG 40HP 1700RPM WMINING PREMIUM")</f>
      </c>
      <c r="C84" s="4" t="inlineStr">
        <is>
          <t>Não vendido</t>
        </is>
      </c>
      <c r="D84" s="4" t="inlineStr">
        <is>
          <t>6</t>
        </is>
      </c>
      <c r="E84" s="5" t="inlineStr">
        <is>
          <t>1.750,00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=HYPERLINK("https://leilaoonline.com.br/lote/detalhe/111413", "076")</f>
      </c>
      <c r="B85" s="4" t="s">
        <f>=HYPERLINK("https://leilaoonline.com.br/lote/detalhe/111413", "REDUTOR DE VELOCIDADE PTI FALK 60/103HP - RED. 1:26")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1.150,00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=HYPERLINK("https://leilaoonline.com.br/lote/detalhe/111421", "078")</f>
      </c>
      <c r="B86" s="4" t="s">
        <f>=HYPERLINK("https://leilaoonline.com.br/lote/detalhe/111421", "REDUTOR DE VELOCIDADE PTI FALK 40HP/74,5HP - RED. 1:25")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=HYPERLINK("https://leilaoonline.com.br/lote/detalhe/111422", "079")</f>
      </c>
      <c r="B87" s="4" t="s">
        <f>=HYPERLINK("https://leilaoonline.com.br/lote/detalhe/111422", "REDUTOR DE VELOCIDADE PTI FALK 25HP - RED. 1:37")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=HYPERLINK("https://leilaoonline.com.br/lote/detalhe/111423", "080")</f>
      </c>
      <c r="B88" s="4" t="s">
        <f>=HYPERLINK("https://leilaoonline.com.br/lote/detalhe/111423", "REDUTOR DE VELOCIDADE PTI FALK 100HP/157HP - RED. 1:21")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=HYPERLINK("https://leilaoonline.com.br/lote/detalhe/111424", "081")</f>
      </c>
      <c r="B89" s="4" t="s">
        <f>=HYPERLINK("https://leilaoonline.com.br/lote/detalhe/111424", "MOTORREDUTOR PTI FALK 25HP MOTOR WEG W22")</f>
      </c>
      <c r="C89" s="4" t="inlineStr">
        <is>
          <t>Não vendido</t>
        </is>
      </c>
      <c r="D89" s="4" t="inlineStr">
        <is>
          <t>5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=HYPERLINK("https://leilaoonline.com.br/lote/detalhe/111425", "082")</f>
      </c>
      <c r="B90" s="4" t="s">
        <f>=HYPERLINK("https://leilaoonline.com.br/lote/detalhe/111425", "BAÚ PARA CAMINHÃO TOCO")</f>
      </c>
      <c r="C90" s="4" t="inlineStr">
        <is>
          <t>Não vendido</t>
        </is>
      </c>
      <c r="D90" s="4" t="inlineStr">
        <is>
          <t>4</t>
        </is>
      </c>
      <c r="E90" s="5" t="inlineStr">
        <is>
          <t>1.250,00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=HYPERLINK("https://leilaoonline.com.br/lote/detalhe/111426", "083")</f>
      </c>
      <c r="B91" s="4" t="s">
        <f>=HYPERLINK("https://leilaoonline.com.br/lote/detalhe/111426", "JETBOOD 5 LUGARES, ANO 2013 ")</f>
      </c>
      <c r="C91" s="4" t="inlineStr">
        <is>
          <t>Não vendido</t>
        </is>
      </c>
      <c r="D91" s="4" t="inlineStr">
        <is>
          <t>10</t>
        </is>
      </c>
      <c r="E91" s="5" t="inlineStr">
        <is>
          <t>22.000,00</t>
        </is>
      </c>
      <c r="F91" s="4" t="inlineStr">
        <is>
          <t>1500.00</t>
        </is>
      </c>
    </row>
    <row collapsed="false" customFormat="false" customHeight="false" hidden="false" ht="12.1" outlineLevel="0" r="92">
      <c r="A92" s="5" t="s">
        <f>=HYPERLINK("https://leilaoonline.com.br/lote/detalhe/111435", "084")</f>
      </c>
      <c r="B92" s="4" t="s">
        <f>=HYPERLINK("https://leilaoonline.com.br/lote/detalhe/111435", "CONCHA DE HIDRAULICO PARA TRATOR")</f>
      </c>
      <c r="C92" s="4" t="inlineStr">
        <is>
          <t>Não vendido</t>
        </is>
      </c>
      <c r="D92" s="4" t="inlineStr">
        <is>
          <t>15</t>
        </is>
      </c>
      <c r="E92" s="5" t="inlineStr">
        <is>
          <t>3.250,00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=HYPERLINK("https://leilaoonline.com.br/lote/detalhe/111427", "085")</f>
      </c>
      <c r="B93" s="4" t="s">
        <f>=HYPERLINK("https://leilaoonline.com.br/lote/detalhe/111427", "AR CONDICIONADO DE JANELA 18.000 BTUS; MARCA SPRINGER; QUENTE E FRIO")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=HYPERLINK("https://leilaoonline.com.br/lote/detalhe/111428", "086")</f>
      </c>
      <c r="B94" s="4" t="s">
        <f>=HYPERLINK("https://leilaoonline.com.br/lote/detalhe/111428", "CARRETA PRETA; 1978/1978; PARA 30 MIL LITROS; TODA EM AÇO INÓX; PESO DO TANQUE: 11 TONELADAS; COM DOCUMENTO EM DIA")</f>
      </c>
      <c r="C94" s="4" t="inlineStr">
        <is>
          <t>Não vendido</t>
        </is>
      </c>
      <c r="D94" s="4" t="inlineStr">
        <is>
          <t>30</t>
        </is>
      </c>
      <c r="E94" s="5" t="inlineStr">
        <is>
          <t>120.000,00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=HYPERLINK("https://leilaoonline.com.br/lote/detalhe/111429", "087")</f>
      </c>
      <c r="B95" s="4" t="s">
        <f>=HYPERLINK("https://leilaoonline.com.br/lote/detalhe/111429", "CARRETA REB/FNV FRUEHAUF; PRETA; 1974/1974; PARA 30 MIL LITROS; TODA EM AÇO INÓX; PESO DO TANQUE: 11 TONELADAS; COM DOCUMENTO EM DIA")</f>
      </c>
      <c r="C95" s="4" t="inlineStr">
        <is>
          <t>Não vendido</t>
        </is>
      </c>
      <c r="D95" s="4" t="inlineStr">
        <is>
          <t>29</t>
        </is>
      </c>
      <c r="E95" s="5" t="inlineStr">
        <is>
          <t>106.000,00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=HYPERLINK("https://leilaoonline.com.br/lote/detalhe/111430", "088")</f>
      </c>
      <c r="B96" s="4" t="s">
        <f>=HYPERLINK("https://leilaoonline.com.br/lote/detalhe/111430", "50 TONELADAS DE TUBOS DE 8.10.12.14 POLEGADAS; COMPRIMENTO DE 8 METROS E 12 METROS")</f>
      </c>
      <c r="C96" s="4" t="inlineStr">
        <is>
          <t>Não vendido</t>
        </is>
      </c>
      <c r="D96" s="4" t="inlineStr">
        <is>
          <t>8</t>
        </is>
      </c>
      <c r="E96" s="5" t="inlineStr">
        <is>
          <t>5,00</t>
        </is>
      </c>
      <c r="F96" s="4" t="inlineStr">
        <is>
          <t>0.50</t>
        </is>
      </c>
    </row>
    <row collapsed="false" customFormat="false" customHeight="false" hidden="false" ht="12.1" outlineLevel="0" r="97">
      <c r="A97" s="5" t="s">
        <f>=HYPERLINK("https://leilaoonline.com.br/lote/detalhe/111431", "089")</f>
      </c>
      <c r="B97" s="4" t="s">
        <f>=HYPERLINK("https://leilaoonline.com.br/lote/detalhe/111431", "MOINHO DE BOLA")</f>
      </c>
      <c r="C97" s="4" t="inlineStr">
        <is>
          <t>Não vendido</t>
        </is>
      </c>
      <c r="D97" s="4" t="inlineStr">
        <is>
          <t>20</t>
        </is>
      </c>
      <c r="E97" s="5" t="inlineStr">
        <is>
          <t>34.750,00</t>
        </is>
      </c>
      <c r="F97" s="4" t="inlineStr">
        <is>
          <t>1250.00</t>
        </is>
      </c>
    </row>
    <row collapsed="false" customFormat="false" customHeight="false" hidden="false" ht="12.1" outlineLevel="0" r="98">
      <c r="A98" s="5" t="s">
        <f>=HYPERLINK("https://leilaoonline.com.br/lote/detalhe/111432", "090")</f>
      </c>
      <c r="B98" s="4" t="s">
        <f>=HYPERLINK("https://leilaoonline.com.br/lote/detalhe/111432", "1 MOINHO DE BOLA COMPLETO")</f>
      </c>
      <c r="C98" s="4" t="inlineStr">
        <is>
          <t>Não vendido</t>
        </is>
      </c>
      <c r="D98" s="4" t="inlineStr">
        <is>
          <t>178</t>
        </is>
      </c>
      <c r="E98" s="5" t="inlineStr">
        <is>
          <t>189.500,00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=HYPERLINK("https://leilaoonline.com.br/lote/detalhe/111433", "091")</f>
      </c>
      <c r="B99" s="4" t="s">
        <f>=HYPERLINK("https://leilaoonline.com.br/lote/detalhe/111433", "MOINHO DE BOLA")</f>
      </c>
      <c r="C99" s="4" t="inlineStr">
        <is>
          <t>Não vendido</t>
        </is>
      </c>
      <c r="D99" s="4" t="inlineStr">
        <is>
          <t>166</t>
        </is>
      </c>
      <c r="E99" s="5" t="inlineStr">
        <is>
          <t>168.250,00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=HYPERLINK("https://leilaoonline.com.br/lote/detalhe/112006", "092")</f>
      </c>
      <c r="B100" s="4" t="s">
        <f>=HYPERLINK("https://leilaoonline.com.br/lote/detalhe/112006", "CONTAINER MARÍTIMO DE 6M DE COMPRIMENTO")</f>
      </c>
      <c r="C100" s="4" t="inlineStr">
        <is>
          <t>Não vendido</t>
        </is>
      </c>
      <c r="D100" s="4" t="inlineStr">
        <is>
          <t>32</t>
        </is>
      </c>
      <c r="E100" s="5" t="inlineStr">
        <is>
          <t>10.750,00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=HYPERLINK("https://leilaoonline.com.br/lote/detalhe/111438", "093")</f>
      </c>
      <c r="B101" s="4" t="s">
        <f>=HYPERLINK("https://leilaoonline.com.br/lote/detalhe/111438", "ALIMENTADOR MARCA ALLIS 1.50 DE LARGURA POR 4 DE COMPRIMENTO")</f>
      </c>
      <c r="C101" s="4" t="inlineStr">
        <is>
          <t>Não vendido</t>
        </is>
      </c>
      <c r="D101" s="4" t="inlineStr">
        <is>
          <t>16</t>
        </is>
      </c>
      <c r="E101" s="5" t="inlineStr">
        <is>
          <t>14.000,00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=HYPERLINK("https://leilaoonline.com.br/lote/detalhe/111439", "094")</f>
      </c>
      <c r="B102" s="4" t="s">
        <f>=HYPERLINK("https://leilaoonline.com.br/lote/detalhe/111439", "CADEIRA ELÉTRICA (ODONTOLOGIA, ESTÉTICA E OUTROS); VÁRIAS POSIÇÕES - FUNCIONANDO")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=HYPERLINK("https://leilaoonline.com.br/lote/detalhe/111440", "095")</f>
      </c>
      <c r="B103" s="4" t="s">
        <f>=HYPERLINK("https://leilaoonline.com.br/lote/detalhe/111440", "FOGÃO INDUSTRIAL DE INÓX; COM 4 E 6 BOCAS")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=HYPERLINK("https://leilaoonline.com.br/lote/detalhe/111441", "096")</f>
      </c>
      <c r="B104" s="4" t="s">
        <f>=HYPERLINK("https://leilaoonline.com.br/lote/detalhe/111441", "CHOCADEIRA DE OVO DE AVESTRUZ E NASCEDOURO")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=HYPERLINK("https://leilaoonline.com.br/lote/detalhe/111442", "097")</f>
      </c>
      <c r="B105" s="4" t="s">
        <f>=HYPERLINK("https://leilaoonline.com.br/lote/detalhe/111442", "PULVERIZADOR DE 400L; HATSUTA")</f>
      </c>
      <c r="C105" s="4" t="inlineStr">
        <is>
          <t>Não vendido</t>
        </is>
      </c>
      <c r="D105" s="4" t="inlineStr">
        <is>
          <t>16</t>
        </is>
      </c>
      <c r="E105" s="5" t="inlineStr">
        <is>
          <t>3.400,00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=HYPERLINK("https://leilaoonline.com.br/lote/detalhe/111443", "098")</f>
      </c>
      <c r="B106" s="4" t="s">
        <f>=HYPERLINK("https://leilaoonline.com.br/lote/detalhe/111443", "ROÇADEIRA DUPLA DE 2,6M; TRANSMISSÃO DE CARDAN; MARCA BALDAN")</f>
      </c>
      <c r="C106" s="4" t="inlineStr">
        <is>
          <t>Não vendido</t>
        </is>
      </c>
      <c r="D106" s="4" t="inlineStr">
        <is>
          <t>30</t>
        </is>
      </c>
      <c r="E106" s="5" t="inlineStr">
        <is>
          <t>10.500,00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=HYPERLINK("https://leilaoonline.com.br/lote/detalhe/111444", "099")</f>
      </c>
      <c r="B107" s="4" t="s">
        <f>=HYPERLINK("https://leilaoonline.com.br/lote/detalhe/111444", "PULVERIZADOR JACTO DE 500L")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1.150,00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=HYPERLINK("https://leilaoonline.com.br/lote/detalhe/111445", "100")</f>
      </c>
      <c r="B108" s="4" t="s">
        <f>=HYPERLINK("https://leilaoonline.com.br/lote/detalhe/111445", "GRADE NIVELADORA 44 DISCOS; MANCAL A ÓLEO; MARCA PICCIN")</f>
      </c>
      <c r="C108" s="4" t="inlineStr">
        <is>
          <t>Não vendido</t>
        </is>
      </c>
      <c r="D108" s="4" t="inlineStr">
        <is>
          <t>8</t>
        </is>
      </c>
      <c r="E108" s="5" t="inlineStr">
        <is>
          <t>10.000,00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=HYPERLINK("https://leilaoonline.com.br/lote/detalhe/111446", "101")</f>
      </c>
      <c r="B109" s="4" t="s">
        <f>=HYPERLINK("https://leilaoonline.com.br/lote/detalhe/111446", "CHARRETE TROLE PARA PONEI")</f>
      </c>
      <c r="C109" s="4" t="inlineStr">
        <is>
          <t>Não vendido</t>
        </is>
      </c>
      <c r="D109" s="4" t="inlineStr">
        <is>
          <t>22</t>
        </is>
      </c>
      <c r="E109" s="5" t="inlineStr">
        <is>
          <t>4.300,00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=HYPERLINK("https://leilaoonline.com.br/lote/detalhe/111447", "102")</f>
      </c>
      <c r="B110" s="4" t="s">
        <f>=HYPERLINK("https://leilaoonline.com.br/lote/detalhe/111447", "TANQUE DE 2.000L; NA CARRETA; SEM RODAS")</f>
      </c>
      <c r="C110" s="4" t="inlineStr">
        <is>
          <t>Não vendido</t>
        </is>
      </c>
      <c r="D110" s="4" t="inlineStr">
        <is>
          <t>3</t>
        </is>
      </c>
      <c r="E110" s="5" t="inlineStr">
        <is>
          <t>2.000,00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=HYPERLINK("https://leilaoonline.com.br/lote/detalhe/111448", "103")</f>
      </c>
      <c r="B111" s="4" t="s">
        <f>=HYPERLINK("https://leilaoonline.com.br/lote/detalhe/111448", "PLANTADEIRA 2 LINHAS")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1.850,00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=HYPERLINK("https://leilaoonline.com.br/lote/detalhe/111449", "104")</f>
      </c>
      <c r="B112" s="4" t="s">
        <f>=HYPERLINK("https://leilaoonline.com.br/lote/detalhe/111449", "MUNCK 8 TONELADAS; COM GIRO 360 GRAUS - FUNCIONANDO")</f>
      </c>
      <c r="C112" s="4" t="inlineStr">
        <is>
          <t>Não vendido</t>
        </is>
      </c>
      <c r="D112" s="4" t="inlineStr">
        <is>
          <t>56</t>
        </is>
      </c>
      <c r="E112" s="5" t="inlineStr">
        <is>
          <t>37.500,00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=HYPERLINK("https://leilaoonline.com.br/lote/detalhe/111940", "105")</f>
      </c>
      <c r="B113" s="4" t="s">
        <f>=HYPERLINK("https://leilaoonline.com.br/lote/detalhe/111940", "CAMINHÃO M. BENZ/L 1618; 1995/1995; AZUL; DIESEL - FUNCIONANDO")</f>
      </c>
      <c r="C113" s="4" t="inlineStr">
        <is>
          <t>Não vendido</t>
        </is>
      </c>
      <c r="D113" s="4" t="inlineStr">
        <is>
          <t>33</t>
        </is>
      </c>
      <c r="E113" s="5" t="inlineStr">
        <is>
          <t>69.000,00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=HYPERLINK("https://leilaoonline.com.br/lote/detalhe/112109", "106")</f>
      </c>
      <c r="B114" s="4" t="s">
        <f>=HYPERLINK("https://leilaoonline.com.br/lote/detalhe/112109", "VW/GOL GL; 1987/1987; BRANCA; ALCOOL - FUNCIONANDO")</f>
      </c>
      <c r="C114" s="4" t="inlineStr">
        <is>
          <t>Não vendido</t>
        </is>
      </c>
      <c r="D114" s="4" t="inlineStr">
        <is>
          <t>4</t>
        </is>
      </c>
      <c r="E114" s="5" t="inlineStr">
        <is>
          <t>4.250,00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=HYPERLINK("https://leilaoonline.com.br/lote/detalhe/112051", "107")</f>
      </c>
      <c r="B115" s="4" t="s">
        <f>=HYPERLINK("https://leilaoonline.com.br/lote/detalhe/112051", "DIFERENCIAL REDUZIDO ROCUEL PARA RODAS DE 8 FUROS")</f>
      </c>
      <c r="C115" s="4" t="inlineStr">
        <is>
          <t>Não vendido</t>
        </is>
      </c>
      <c r="D115" s="4" t="inlineStr">
        <is>
          <t>18</t>
        </is>
      </c>
      <c r="E115" s="5" t="inlineStr">
        <is>
          <t>4.750,00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=HYPERLINK("https://leilaoonline.com.br/lote/detalhe/112110", "108")</f>
      </c>
      <c r="B116" s="4" t="s">
        <f>=HYPERLINK("https://leilaoonline.com.br/lote/detalhe/112110", "ROÇADEIRA LATERAL")</f>
      </c>
      <c r="C116" s="4" t="inlineStr">
        <is>
          <t>Não vendido</t>
        </is>
      </c>
      <c r="D116" s="4" t="inlineStr">
        <is>
          <t>5</t>
        </is>
      </c>
      <c r="E116" s="5" t="inlineStr">
        <is>
          <t>2.800,00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=HYPERLINK("https://leilaoonline.com.br/lote/detalhe/111436", "223")</f>
      </c>
      <c r="B117" s="4" t="s">
        <f>=HYPERLINK("https://leilaoonline.com.br/lote/detalhe/111436", "(LT123) UNIDADE CONDENSADORA GREE + EVAPORADORA • 41.000 BTU")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153,00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=HYPERLINK("https://leilaoonline.com.br/lote/detalhe/111437", "224")</f>
      </c>
      <c r="B118" s="4" t="s">
        <f>=HYPERLINK("https://leilaoonline.com.br/lote/detalhe/111437", "(LT124) UNIDADE CONDENSADORA GREE + EVAPORADORA • 41.000 BTU")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153,00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=HYPERLINK("https://leilaoonline.com.br/lote/detalhe/111451", "225")</f>
      </c>
      <c r="B119" s="4" t="s">
        <f>=HYPERLINK("https://leilaoonline.com.br/lote/detalhe/111451", "(LT125) UNIDADE CONDENSADORA GREE + EVAPORADORA • 41.000 BTU")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153,00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=HYPERLINK("https://leilaoonline.com.br/lote/detalhe/111452", "226")</f>
      </c>
      <c r="B120" s="4" t="s">
        <f>=HYPERLINK("https://leilaoonline.com.br/lote/detalhe/111452", "(LT126) UNIDADE CONDENSADORA GREE + EVAPORADORA • 41.000 BTU")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250,00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=HYPERLINK("https://leilaoonline.com.br/lote/detalhe/111453", "227")</f>
      </c>
      <c r="B121" s="4" t="s">
        <f>=HYPERLINK("https://leilaoonline.com.br/lote/detalhe/111453", "(LT127) UNIDADE CONDENSADORA GREE + EVAPORADORA • 41.000 BTU")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153,00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=HYPERLINK("https://leilaoonline.com.br/lote/detalhe/111454", "228")</f>
      </c>
      <c r="B122" s="4" t="s">
        <f>=HYPERLINK("https://leilaoonline.com.br/lote/detalhe/111454", "(LT128) UNIDADE CONDENSADORA GREE + EVAPORADORA • 41.000 BTU")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153,00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=HYPERLINK("https://leilaoonline.com.br/lote/detalhe/111455", "229")</f>
      </c>
      <c r="B123" s="4" t="s">
        <f>=HYPERLINK("https://leilaoonline.com.br/lote/detalhe/111455", "(LT129) UNIDADE CONDENSADORA GREE + EVAPORADORA • 41.000 BTU")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153,00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=HYPERLINK("https://leilaoonline.com.br/lote/detalhe/111456", "230")</f>
      </c>
      <c r="B124" s="4" t="s">
        <f>=HYPERLINK("https://leilaoonline.com.br/lote/detalhe/111456", "(LT130) UNIDADE CONDENSADORA GREE + EVAPORADORA • 41.000 BTU")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153,00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=HYPERLINK("https://leilaoonline.com.br/lote/detalhe/111457", "231")</f>
      </c>
      <c r="B125" s="4" t="s">
        <f>=HYPERLINK("https://leilaoonline.com.br/lote/detalhe/111457", "(LT131) UNIDADE CONDENSADORA FUJITSU + EVAPORADORA • 12.000 BTU")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250,00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=HYPERLINK("https://leilaoonline.com.br/lote/detalhe/111458", "232")</f>
      </c>
      <c r="B126" s="4" t="s">
        <f>=HYPERLINK("https://leilaoonline.com.br/lote/detalhe/111458", "(LT132) UNIDADE CONDENSADORA FUJITSU + EVAPORADORA • 12.000 BTU")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250,00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=HYPERLINK("https://leilaoonline.com.br/lote/detalhe/111459", "233")</f>
      </c>
      <c r="B127" s="4" t="s">
        <f>=HYPERLINK("https://leilaoonline.com.br/lote/detalhe/111459", "(LT133) UNIDADE CONDENSADORA FUJITSU + EVAPORADORA • 12.000 BTU")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250,00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=HYPERLINK("https://leilaoonline.com.br/lote/detalhe/111460", "234")</f>
      </c>
      <c r="B128" s="4" t="s">
        <f>=HYPERLINK("https://leilaoonline.com.br/lote/detalhe/111460", "(LT134) UNIDADE CONDENSADORA SPRINGER CARRIER + EVAPORADORA • 90.000 BTU")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153,00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=HYPERLINK("https://leilaoonline.com.br/lote/detalhe/111461", "235")</f>
      </c>
      <c r="B129" s="4" t="s">
        <f>=HYPERLINK("https://leilaoonline.com.br/lote/detalhe/111461", "(LT130A) TRANSFORMADOR")</f>
      </c>
      <c r="C129" s="4" t="inlineStr">
        <is>
          <t>Não vendido</t>
        </is>
      </c>
      <c r="D129" s="4" t="inlineStr">
        <is>
          <t>5</t>
        </is>
      </c>
      <c r="E129" s="5" t="inlineStr">
        <is>
          <t>1.150,00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=HYPERLINK("https://leilaoonline.com.br/lote/detalhe/111462", "237")</f>
      </c>
      <c r="B130" s="4" t="s">
        <f>=HYPERLINK("https://leilaoonline.com.br/lote/detalhe/111462", "(LT137) SECADORECOAIR MOD ED100")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250,00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=HYPERLINK("https://leilaoonline.com.br/lote/detalhe/111463", "238")</f>
      </c>
      <c r="B131" s="4" t="s">
        <f>=HYPERLINK("https://leilaoonline.com.br/lote/detalhe/111463", "(LT138) CORTINA DE AR GREE")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=HYPERLINK("https://leilaoonline.com.br/lote/detalhe/111464", "239")</f>
      </c>
      <c r="B132" s="4" t="s">
        <f>=HYPERLINK("https://leilaoonline.com.br/lote/detalhe/111464", "(LT139) COMPRESSOR ATLAS COPCO")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1.000,00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=HYPERLINK("https://leilaoonline.com.br/lote/detalhe/111465", "240")</f>
      </c>
      <c r="B133" s="4" t="s">
        <f>=HYPERLINK("https://leilaoonline.com.br/lote/detalhe/111465", "(LT140) COMPRESSOR ATLAS COPCO")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2.056,00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=HYPERLINK("https://leilaoonline.com.br/lote/detalhe/111466", "241")</f>
      </c>
      <c r="B134" s="4" t="s">
        <f>=HYPERLINK("https://leilaoonline.com.br/lote/detalhe/111466", "RACK FURAKAWA RACK ABERTO ENTERPRISE 45U")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=HYPERLINK("https://leilaoonline.com.br/lote/detalhe/111467", "262")</f>
      </c>
      <c r="B135" s="4" t="s">
        <f>=HYPERLINK("https://leilaoonline.com.br/lote/detalhe/111467", "LOTE 08 - CARRETA REBOQUE 4 PNEUS COM 2 BANHEIROS QUÍMICOS MÓVEIS MASCULINO E FEMININO; C/ ÁRMARIO DE FERRO E CAIXA D'ÁGUA INÓX")</f>
      </c>
      <c r="C135" s="4" t="inlineStr">
        <is>
          <t>Vendido</t>
        </is>
      </c>
      <c r="D135" s="4" t="inlineStr">
        <is>
          <t>5</t>
        </is>
      </c>
      <c r="E135" s="5" t="inlineStr">
        <is>
          <t>5.000,00</t>
        </is>
      </c>
      <c r="F13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2026-07-13T19:46:17.00Z</dcterms:created>
  <dc:creator>Tellks Tecnologia</dc:creator>
  <cp:revision>0</cp:revision>
</cp:coreProperties>
</file>