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TRATORES JD 7715, VALTRA  E NEW HOLLAND - CAMINHÕES - SEMI REBOQUES - IMPL. AGRICOLAS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=HYPERLINK("https://leilaoonline.com.br/lote/detalhe/103845", "3211")</f>
      </c>
      <c r="B11" s="4" t="s">
        <f>=HYPERLINK("https://leilaoonline.com.br/lote/detalhe/103845", " REBOQUE AREA DE VIVENCIA ( SUCATEADA ) 2013, FR 106716, LOC. DIAMANTE ")</f>
      </c>
      <c r="C11" s="4" t="inlineStr">
        <is>
          <t>Vendido</t>
        </is>
      </c>
      <c r="D11" s="4" t="inlineStr">
        <is>
          <t>13</t>
        </is>
      </c>
      <c r="E11" s="5" t="inlineStr">
        <is>
          <t>4.400,00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=HYPERLINK("https://leilaoonline.com.br/lote/detalhe/103171", "3225")</f>
      </c>
      <c r="B12" s="4" t="s">
        <f>=HYPERLINK("https://leilaoonline.com.br/lote/detalhe/103171", " REBOQUE CANAV 1CX 90M, USICAMP, ANO 2008, 96261, LOC. SANTA CANDIDA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=HYPERLINK("https://leilaoonline.com.br/lote/detalhe/103082", "3230")</f>
      </c>
      <c r="B13" s="4" t="s">
        <f>=HYPERLINK("https://leilaoonline.com.br/lote/detalhe/103082", " SEMI REBOQUE 12,5M SANTA ISABEL,CANA PICADA, ANO 2012, FR 164426, LOC.SANTA CANDIDA")</f>
      </c>
      <c r="C13" s="4" t="inlineStr">
        <is>
          <t>Vendido</t>
        </is>
      </c>
      <c r="D13" s="4" t="inlineStr">
        <is>
          <t>2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=HYPERLINK("https://leilaoonline.com.br/lote/detalhe/103084", "3234")</f>
      </c>
      <c r="B14" s="4" t="s">
        <f>=HYPERLINK("https://leilaoonline.com.br/lote/detalhe/103084", "REBOQUE RANDON, ANO 2010/2011, FR 56849, LOC. SANTA CANDIDA")</f>
      </c>
      <c r="C14" s="4" t="inlineStr">
        <is>
          <t>Vendido</t>
        </is>
      </c>
      <c r="D14" s="4" t="inlineStr">
        <is>
          <t>17</t>
        </is>
      </c>
      <c r="E14" s="5" t="inlineStr">
        <is>
          <t>46.000,00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=HYPERLINK("https://leilaoonline.com.br/lote/detalhe/103144", "3278")</f>
      </c>
      <c r="B15" s="4" t="s">
        <f>=HYPERLINK("https://leilaoonline.com.br/lote/detalhe/103144", " ACUMULADOR PT2010 , FR 56712, LOC. BARRA 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=HYPERLINK("https://leilaoonline.com.br/lote/detalhe/103576", "3332")</f>
      </c>
      <c r="B16" s="4" t="s">
        <f>=HYPERLINK("https://leilaoonline.com.br/lote/detalhe/103576", " MUNCK FR2852 PAT 138140, LOC. PARAISO ")</f>
      </c>
      <c r="C16" s="4" t="inlineStr">
        <is>
          <t>Vendido</t>
        </is>
      </c>
      <c r="D16" s="4" t="inlineStr">
        <is>
          <t>13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=HYPERLINK("https://leilaoonline.com.br/lote/detalhe/103085", "3375")</f>
      </c>
      <c r="B17" s="4" t="s">
        <f>=HYPERLINK("https://leilaoonline.com.br/lote/detalhe/103085", "VEJA VIDEO- COLHEDORA J. DEERE 3522 2L, ANO 2012, FR101480, LOC BARRA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=HYPERLINK("https://leilaoonline.com.br/lote/detalhe/103174", "3376")</f>
      </c>
      <c r="B18" s="4" t="s">
        <f>=HYPERLINK("https://leilaoonline.com.br/lote/detalhe/103174", "VEJA VIDEO -TRATOR FORD 5610, ANO 1992, FR19813, LOC.PARAISO")</f>
      </c>
      <c r="C18" s="4" t="inlineStr">
        <is>
          <t>Vendido</t>
        </is>
      </c>
      <c r="D18" s="4" t="inlineStr">
        <is>
          <t>68</t>
        </is>
      </c>
      <c r="E18" s="5" t="inlineStr">
        <is>
          <t>46.500,00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=HYPERLINK("https://leilaoonline.com.br/lote/detalhe/103846", "5124")</f>
      </c>
      <c r="B19" s="4" t="s">
        <f>=HYPERLINK("https://leilaoonline.com.br/lote/detalhe/103846", " TRATOR CASE 260, ANO 2017, (OBS.QUEIMADO ), LOC. SANTA CANDIDA ")</f>
      </c>
      <c r="C19" s="4" t="inlineStr">
        <is>
          <t>Vendido</t>
        </is>
      </c>
      <c r="D19" s="4" t="inlineStr">
        <is>
          <t>48</t>
        </is>
      </c>
      <c r="E19" s="5" t="inlineStr">
        <is>
          <t>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=HYPERLINK("https://leilaoonline.com.br/lote/detalhe/103577", "11134")</f>
      </c>
      <c r="B20" s="4" t="s">
        <f>=HYPERLINK("https://leilaoonline.com.br/lote/detalhe/103577", " TRATOR CASE 270, FR127010, LOC. SERRA ")</f>
      </c>
      <c r="C20" s="4" t="inlineStr">
        <is>
          <t>Não vendido</t>
        </is>
      </c>
      <c r="D20" s="4" t="inlineStr">
        <is>
          <t>48</t>
        </is>
      </c>
      <c r="E20" s="5" t="inlineStr">
        <is>
          <t>67.000,00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=HYPERLINK("https://leilaoonline.com.br/lote/detalhe/103167", "11168")</f>
      </c>
      <c r="B21" s="4" t="s">
        <f>=HYPERLINK("https://leilaoonline.com.br/lote/detalhe/103167", " CARRETA TANQUE DE PULVERIZAÇÃO, FR92802, LOC. JUNQUEIRA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=HYPERLINK("https://leilaoonline.com.br/lote/detalhe/102716", "11192")</f>
      </c>
      <c r="B22" s="4" t="s">
        <f>=HYPERLINK("https://leilaoonline.com.br/lote/detalhe/102716", " SEMI-REBOQUE RANDON 12,50M CANA INTEIRA, ANO 2012,FR121517,  LOC. BONFIM 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47.000,00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=HYPERLINK("https://leilaoonline.com.br/lote/detalhe/102707", "11193")</f>
      </c>
      <c r="B23" s="4" t="s">
        <f>=HYPERLINK("https://leilaoonline.com.br/lote/detalhe/102707", " REBOQUE USICAMP 4 EIXOS 12,50 M, ANO 2008, FR88505, LOC. BONFIM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=HYPERLINK("https://leilaoonline.com.br/lote/detalhe/102701", "11194")</f>
      </c>
      <c r="B24" s="4" t="s">
        <f>=HYPERLINK("https://leilaoonline.com.br/lote/detalhe/102701", " SEMI-REBOQUE USICAMP 1CX 90M, ANO 2008, FR96705, LOC. BONFIM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=HYPERLINK("https://leilaoonline.com.br/lote/detalhe/102691", "11195")</f>
      </c>
      <c r="B25" s="4" t="s">
        <f>=HYPERLINK("https://leilaoonline.com.br/lote/detalhe/102691", " SEMI-REBOQUE USICAMP 1CX 90M, ANO 2008, FR96292, LOC. BONFIM ")</f>
      </c>
      <c r="C25" s="4" t="inlineStr">
        <is>
          <t>Vendido</t>
        </is>
      </c>
      <c r="D25" s="4" t="inlineStr">
        <is>
          <t>2</t>
        </is>
      </c>
      <c r="E25" s="5" t="inlineStr">
        <is>
          <t>26.000,00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=HYPERLINK("https://leilaoonline.com.br/lote/detalhe/102704", "11196")</f>
      </c>
      <c r="B26" s="4" t="s">
        <f>=HYPERLINK("https://leilaoonline.com.br/lote/detalhe/102704", " SEMI-REBOQUE USICAMP 12,50M CANA INTEIRA, ANO 2008, FR96290, LOC. BONFIM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=HYPERLINK("https://leilaoonline.com.br/lote/detalhe/102698", "11197")</f>
      </c>
      <c r="B27" s="4" t="s">
        <f>=HYPERLINK("https://leilaoonline.com.br/lote/detalhe/102698", " SEMI-REBOQUE CANA PICADA 12,50M   USICAMP, ANO 2008, FR96704, LOC. BONFIM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=HYPERLINK("https://leilaoonline.com.br/lote/detalhe/102697", "11198")</f>
      </c>
      <c r="B28" s="4" t="s">
        <f>=HYPERLINK("https://leilaoonline.com.br/lote/detalhe/102697", " SEMI-REBOQUE USICAMP 1CX 90M, ANO 2008, FR96279, LOC. BONFIM ")</f>
      </c>
      <c r="C28" s="4" t="inlineStr">
        <is>
          <t>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=HYPERLINK("https://leilaoonline.com.br/lote/detalhe/102694", "11199")</f>
      </c>
      <c r="B29" s="4" t="s">
        <f>=HYPERLINK("https://leilaoonline.com.br/lote/detalhe/102694", " SEMI-REBOQUE USICAMP 1CX 90M, ANO 2009, FR164012, LOC. BONFIM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=HYPERLINK("https://leilaoonline.com.br/lote/detalhe/102715", "11200")</f>
      </c>
      <c r="B30" s="4" t="s">
        <f>=HYPERLINK("https://leilaoonline.com.br/lote/detalhe/102715", " SEMI REBOQUE RANDON, ANO 2008, FR88639, LOC. BONFIM ")</f>
      </c>
      <c r="C30" s="4" t="inlineStr">
        <is>
          <t>Vendido</t>
        </is>
      </c>
      <c r="D30" s="4" t="inlineStr">
        <is>
          <t>3</t>
        </is>
      </c>
      <c r="E30" s="5" t="inlineStr">
        <is>
          <t>27.000,00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=HYPERLINK("https://leilaoonline.com.br/lote/detalhe/102702", "11201")</f>
      </c>
      <c r="B31" s="4" t="s">
        <f>=HYPERLINK("https://leilaoonline.com.br/lote/detalhe/102702", " SEMI-REBOQUE USICAMP 1CX 90M, ANO 2008, FR96289, LOC. BONFIM ")</f>
      </c>
      <c r="C31" s="4" t="inlineStr">
        <is>
          <t>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=HYPERLINK("https://leilaoonline.com.br/lote/detalhe/102718", "11202")</f>
      </c>
      <c r="B32" s="4" t="s">
        <f>=HYPERLINK("https://leilaoonline.com.br/lote/detalhe/102718", " SEMI-REBOQUE RANDON 11,80M, ANO 2007, FR46831,  LOC. BONFIM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=HYPERLINK("https://leilaoonline.com.br/lote/detalhe/102705", "11203")</f>
      </c>
      <c r="B33" s="4" t="s">
        <f>=HYPERLINK("https://leilaoonline.com.br/lote/detalhe/102705", " SEMI-REBOQUE RANDON, ANO 2007, FR121411, LOC. BONFIM ")</f>
      </c>
      <c r="C33" s="4" t="inlineStr">
        <is>
          <t>Vendido</t>
        </is>
      </c>
      <c r="D33" s="4" t="inlineStr">
        <is>
          <t>3</t>
        </is>
      </c>
      <c r="E33" s="5" t="inlineStr">
        <is>
          <t>27.000,00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=HYPERLINK("https://leilaoonline.com.br/lote/detalhe/102703", "11204")</f>
      </c>
      <c r="B34" s="4" t="s">
        <f>=HYPERLINK("https://leilaoonline.com.br/lote/detalhe/102703", " SEMI-REBOQUE USICAMP 12,50M CANA INTEIRA, ANO 2008, FR121442, LOC. BONFIM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=HYPERLINK("https://leilaoonline.com.br/lote/detalhe/102692", "11205")</f>
      </c>
      <c r="B35" s="4" t="s">
        <f>=HYPERLINK("https://leilaoonline.com.br/lote/detalhe/102692", " SEMI-REBOQUE SANTA IZABEL 1CX 90M, ANO 2012, FR164428, LOC. BONFIM 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=HYPERLINK("https://leilaoonline.com.br/lote/detalhe/102721", "11206")</f>
      </c>
      <c r="B36" s="4" t="s">
        <f>=HYPERLINK("https://leilaoonline.com.br/lote/detalhe/102721", " SEMI-REBOQUE USICAMP 12,50M CANA INTEIRA, ANO 2008, FR70354, LOC. BONFIM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=HYPERLINK("https://leilaoonline.com.br/lote/detalhe/102700", "11207")</f>
      </c>
      <c r="B37" s="4" t="s">
        <f>=HYPERLINK("https://leilaoonline.com.br/lote/detalhe/102700", " SEMI-REBOQUE USICAMP 1CX 90M, ANO 2008, FR96285, LOC. BONFIM ")</f>
      </c>
      <c r="C37" s="4" t="inlineStr">
        <is>
          <t>Vendido</t>
        </is>
      </c>
      <c r="D37" s="4" t="inlineStr">
        <is>
          <t>2</t>
        </is>
      </c>
      <c r="E37" s="5" t="inlineStr">
        <is>
          <t>26.000,00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=HYPERLINK("https://leilaoonline.com.br/lote/detalhe/102712", "11208")</f>
      </c>
      <c r="B38" s="4" t="s">
        <f>=HYPERLINK("https://leilaoonline.com.br/lote/detalhe/102712", " SEMI REBOQUE RANDON, ANO 2007, FR121412, LOC. BONFIM 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=HYPERLINK("https://leilaoonline.com.br/lote/detalhe/102706", "11209")</f>
      </c>
      <c r="B39" s="4" t="s">
        <f>=HYPERLINK("https://leilaoonline.com.br/lote/detalhe/102706", " SEMI-REBOQUE USICAMP 1CX 90M, ANO 2008, FR91158, LOC.BONFIM ")</f>
      </c>
      <c r="C39" s="4" t="inlineStr">
        <is>
          <t>Vendido</t>
        </is>
      </c>
      <c r="D39" s="4" t="inlineStr">
        <is>
          <t>1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=HYPERLINK("https://leilaoonline.com.br/lote/detalhe/102696", "11211")</f>
      </c>
      <c r="B40" s="4" t="s">
        <f>=HYPERLINK("https://leilaoonline.com.br/lote/detalhe/102696", " DOLLY, ANO 2008, FR93740, LOC. BONFIM")</f>
      </c>
      <c r="C40" s="4" t="inlineStr">
        <is>
          <t>Vendido</t>
        </is>
      </c>
      <c r="D40" s="4" t="inlineStr">
        <is>
          <t>16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=HYPERLINK("https://leilaoonline.com.br/lote/detalhe/102713", "11212")</f>
      </c>
      <c r="B41" s="4" t="s">
        <f>=HYPERLINK("https://leilaoonline.com.br/lote/detalhe/102713", " REBOQUE SANTA IZABEL CANA PIC 1CX 93M, ANO 2012, FR164427, LOC. BONFIM")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38.000,00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=HYPERLINK("https://leilaoonline.com.br/lote/detalhe/102699", "11213")</f>
      </c>
      <c r="B42" s="4" t="s">
        <f>=HYPERLINK("https://leilaoonline.com.br/lote/detalhe/102699", " SEMI-REBOQUE SANTA IZABEL 1CX 90M, ANO 2012, FR164195, LOC. BONFIM 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35.000,00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=HYPERLINK("https://leilaoonline.com.br/lote/detalhe/102722", "11214")</f>
      </c>
      <c r="B43" s="4" t="s">
        <f>=HYPERLINK("https://leilaoonline.com.br/lote/detalhe/102722", " SEMI-REBOQUE FNV FRUEHAUF BASCULANTE, ANO 1993, FR96028, LOC. BONFIM ")</f>
      </c>
      <c r="C43" s="4" t="inlineStr">
        <is>
          <t>Vendido</t>
        </is>
      </c>
      <c r="D43" s="4" t="inlineStr">
        <is>
          <t>16</t>
        </is>
      </c>
      <c r="E43" s="5" t="inlineStr">
        <is>
          <t>25.000,00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=HYPERLINK("https://leilaoonline.com.br/lote/detalhe/102723", "11215")</f>
      </c>
      <c r="B44" s="4" t="s">
        <f>=HYPERLINK("https://leilaoonline.com.br/lote/detalhe/102723", " SEMI-REBOQUE FNV FRUEHAF 9,60M, ANO 1993, FR96049, LOC. BONFIM ")</f>
      </c>
      <c r="C44" s="4" t="inlineStr">
        <is>
          <t>Vendido</t>
        </is>
      </c>
      <c r="D44" s="4" t="inlineStr">
        <is>
          <t>31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=HYPERLINK("https://leilaoonline.com.br/lote/detalhe/102714", "11216")</f>
      </c>
      <c r="B45" s="4" t="s">
        <f>=HYPERLINK("https://leilaoonline.com.br/lote/detalhe/102714", "SEMI REBOQUE USICAMP, ANO 2009, FR164011, LOC. BONFIM ")</f>
      </c>
      <c r="C45" s="4" t="inlineStr">
        <is>
          <t>Vendido</t>
        </is>
      </c>
      <c r="D45" s="4" t="inlineStr">
        <is>
          <t>1</t>
        </is>
      </c>
      <c r="E45" s="5" t="inlineStr">
        <is>
          <t>25.000,00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=HYPERLINK("https://leilaoonline.com.br/lote/detalhe/102717", "11217")</f>
      </c>
      <c r="B46" s="4" t="s">
        <f>=HYPERLINK("https://leilaoonline.com.br/lote/detalhe/102717", " SEMI-REBOQUE RANDON 12,50M CANA INTEIRA, ANO 2012, FR121521, LOC. BONFIM 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44.000,00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=HYPERLINK("https://leilaoonline.com.br/lote/detalhe/102709", "11218")</f>
      </c>
      <c r="B47" s="4" t="s">
        <f>=HYPERLINK("https://leilaoonline.com.br/lote/detalhe/102709", " REBOQUE SANTA IZABEL CANA PIC 1CX 93M, ANO 2012, FR164439, LOC. BONFIM")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39.000,00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=HYPERLINK("https://leilaoonline.com.br/lote/detalhe/102711", "11220")</f>
      </c>
      <c r="B48" s="4" t="s">
        <f>=HYPERLINK("https://leilaoonline.com.br/lote/detalhe/102711", " REBOQUE RANDON CANA PICADA, ANO 2010, FR46862, LOC.BONFIM  (Sinisitro media monta)")</f>
      </c>
      <c r="C48" s="4" t="inlineStr">
        <is>
          <t>Vendido</t>
        </is>
      </c>
      <c r="D48" s="4" t="inlineStr">
        <is>
          <t>12</t>
        </is>
      </c>
      <c r="E48" s="5" t="inlineStr">
        <is>
          <t>36.000,00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=HYPERLINK("https://leilaoonline.com.br/lote/detalhe/102719", "11221")</f>
      </c>
      <c r="B49" s="4" t="s">
        <f>=HYPERLINK("https://leilaoonline.com.br/lote/detalhe/102719", " ENLEIRADOR PALHAS MOD  GR300, ANO 2009, FR122306, LOC. BONFIM ")</f>
      </c>
      <c r="C49" s="4" t="inlineStr">
        <is>
          <t>Vendido</t>
        </is>
      </c>
      <c r="D49" s="4" t="inlineStr">
        <is>
          <t>1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=HYPERLINK("https://leilaoonline.com.br/lote/detalhe/102720", "11222")</f>
      </c>
      <c r="B50" s="4" t="s">
        <f>=HYPERLINK("https://leilaoonline.com.br/lote/detalhe/102720", " ENLEIRADOR PALHAS MOD  GR300, ANO 2009, FR103434, LOC. BONFIM ")</f>
      </c>
      <c r="C50" s="4" t="inlineStr">
        <is>
          <t>Vendido</t>
        </is>
      </c>
      <c r="D50" s="4" t="inlineStr">
        <is>
          <t>1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=HYPERLINK("https://leilaoonline.com.br/lote/detalhe/102724", "11223")</f>
      </c>
      <c r="B51" s="4" t="s">
        <f>=HYPERLINK("https://leilaoonline.com.br/lote/detalhe/102724", " TRATOR JOHN DEERE 7715 4X4, ANO 2010, FR115555, LOC. BONFIM 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=HYPERLINK("https://leilaoonline.com.br/lote/detalhe/102693", "11224")</f>
      </c>
      <c r="B52" s="4" t="s">
        <f>=HYPERLINK("https://leilaoonline.com.br/lote/detalhe/102693", " DOLLY RANDON , ANO 2007, FR121953, LOC. BONFIM")</f>
      </c>
      <c r="C52" s="4" t="inlineStr">
        <is>
          <t>Vendido</t>
        </is>
      </c>
      <c r="D52" s="4" t="inlineStr">
        <is>
          <t>32</t>
        </is>
      </c>
      <c r="E52" s="5" t="inlineStr">
        <is>
          <t>19.000,00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=HYPERLINK("https://leilaoonline.com.br/lote/detalhe/102731", "11225")</f>
      </c>
      <c r="B53" s="4" t="s">
        <f>=HYPERLINK("https://leilaoonline.com.br/lote/detalhe/102731", " TRATOR JOHN DEERE 7715 4X4, ANO 2010, FR115553, LOC. BONFIM ")</f>
      </c>
      <c r="C53" s="4" t="inlineStr">
        <is>
          <t>Vendido</t>
        </is>
      </c>
      <c r="D53" s="4" t="inlineStr">
        <is>
          <t>67</t>
        </is>
      </c>
      <c r="E53" s="5" t="inlineStr">
        <is>
          <t>101.000,00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=HYPERLINK("https://leilaoonline.com.br/lote/detalhe/102708", "11226")</f>
      </c>
      <c r="B54" s="4" t="s">
        <f>=HYPERLINK("https://leilaoonline.com.br/lote/detalhe/102708", " CAMINHAO MERCEDES BENZ AXOR 3344, ANO 2014, FR119969, LOC. BONFIM ")</f>
      </c>
      <c r="C54" s="4" t="inlineStr">
        <is>
          <t>Não vendido</t>
        </is>
      </c>
      <c r="D54" s="4" t="inlineStr">
        <is>
          <t>120</t>
        </is>
      </c>
      <c r="E54" s="5" t="inlineStr">
        <is>
          <t>202.000,00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=HYPERLINK("https://leilaoonline.com.br/lote/detalhe/102726", "11227")</f>
      </c>
      <c r="B55" s="4" t="s">
        <f>=HYPERLINK("https://leilaoonline.com.br/lote/detalhe/102726", " ONIBUS MERCEDES BENZ OF1318, ANO, 1993, FR119003, LOC. BONFIM ")</f>
      </c>
      <c r="C55" s="4" t="inlineStr">
        <is>
          <t>Vendido</t>
        </is>
      </c>
      <c r="D55" s="4" t="inlineStr">
        <is>
          <t>28</t>
        </is>
      </c>
      <c r="E55" s="5" t="inlineStr">
        <is>
          <t>25.500,00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=HYPERLINK("https://leilaoonline.com.br/lote/detalhe/102733", "11228")</f>
      </c>
      <c r="B56" s="4" t="s">
        <f>=HYPERLINK("https://leilaoonline.com.br/lote/detalhe/102733", " ONIBUS MERCEDES BENZ OF1315, ANO 1991, FR119012, LOC. BONFIM ")</f>
      </c>
      <c r="C56" s="4" t="inlineStr">
        <is>
          <t>Vendido</t>
        </is>
      </c>
      <c r="D56" s="4" t="inlineStr">
        <is>
          <t>15</t>
        </is>
      </c>
      <c r="E56" s="5" t="inlineStr">
        <is>
          <t>19.000,00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=HYPERLINK("https://leilaoonline.com.br/lote/detalhe/102735", "11230")</f>
      </c>
      <c r="B57" s="4" t="s">
        <f>=HYPERLINK("https://leilaoonline.com.br/lote/detalhe/102735", " ELIMINADOR DE SOQUEIRA, ANO 2013, FR122347, LOC. BONFIM 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3.250,00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=HYPERLINK("https://leilaoonline.com.br/lote/detalhe/102725", "11231")</f>
      </c>
      <c r="B58" s="4" t="s">
        <f>=HYPERLINK("https://leilaoonline.com.br/lote/detalhe/102725", " ELIMINADOR DE SOQUEIRA, ANO 2013, FR122348,  LOC. BONFIM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=HYPERLINK("https://leilaoonline.com.br/lote/detalhe/102737", "11232")</f>
      </c>
      <c r="B59" s="4" t="s">
        <f>=HYPERLINK("https://leilaoonline.com.br/lote/detalhe/102737", " ELIMINADOR DE SOQUEIRA, ANO 2013, FR122339 , LOC. BONFIM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3.250,00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=HYPERLINK("https://leilaoonline.com.br/lote/detalhe/104287", "11240")</f>
      </c>
      <c r="B60" s="4" t="s">
        <f>=HYPERLINK("https://leilaoonline.com.br/lote/detalhe/104287", "541 COMPUTADORES DE BORDO (SUCATEADOS) SF, LOC. BONFIM")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=HYPERLINK("https://leilaoonline.com.br/lote/detalhe/103030", "16240")</f>
      </c>
      <c r="B61" s="4" t="s">
        <f>=HYPERLINK("https://leilaoonline.com.br/lote/detalhe/103030", " TRANSBORDO ATA, FR84783, LOC. DESTIVALE ")</f>
      </c>
      <c r="C61" s="4" t="inlineStr">
        <is>
          <t>Vendido</t>
        </is>
      </c>
      <c r="D61" s="4" t="inlineStr">
        <is>
          <t>17</t>
        </is>
      </c>
      <c r="E61" s="5" t="inlineStr">
        <is>
          <t>13.000,00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=HYPERLINK("https://leilaoonline.com.br/lote/detalhe/104508", "16243")</f>
      </c>
      <c r="B62" s="4" t="s">
        <f>=HYPERLINK("https://leilaoonline.com.br/lote/detalhe/104508", " MOTORES ELETRICOS, TRANSFORMADOR, SF, LOC. DESTIVALE ")</f>
      </c>
      <c r="C62" s="4" t="inlineStr">
        <is>
          <t>Vendido</t>
        </is>
      </c>
      <c r="D62" s="4" t="inlineStr">
        <is>
          <t>37</t>
        </is>
      </c>
      <c r="E62" s="5" t="inlineStr">
        <is>
          <t>21.000,00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=HYPERLINK("https://leilaoonline.com.br/lote/detalhe/103067", "16295")</f>
      </c>
      <c r="B63" s="4" t="s">
        <f>=HYPERLINK("https://leilaoonline.com.br/lote/detalhe/103067", "TRATOR NEW HOLLAND T8.295, ANO 2014, FR91375,  LOC.UNIVALEM ")</f>
      </c>
      <c r="C63" s="4" t="inlineStr">
        <is>
          <t>Vendido</t>
        </is>
      </c>
      <c r="D63" s="4" t="inlineStr">
        <is>
          <t>66</t>
        </is>
      </c>
      <c r="E63" s="5" t="inlineStr">
        <is>
          <t>100.000,00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=HYPERLINK("https://leilaoonline.com.br/lote/detalhe/103041", "16296")</f>
      </c>
      <c r="B64" s="4" t="s">
        <f>=HYPERLINK("https://leilaoonline.com.br/lote/detalhe/103041", "TRATOR NEW HOLLAND T8.295, ANO 2014,  FR140105, LOC.UNIVALEM ")</f>
      </c>
      <c r="C64" s="4" t="inlineStr">
        <is>
          <t>Vendido</t>
        </is>
      </c>
      <c r="D64" s="4" t="inlineStr">
        <is>
          <t>77</t>
        </is>
      </c>
      <c r="E64" s="5" t="inlineStr">
        <is>
          <t>111.000,00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=HYPERLINK("https://leilaoonline.com.br/lote/detalhe/103068", "16297")</f>
      </c>
      <c r="B65" s="4" t="s">
        <f>=HYPERLINK("https://leilaoonline.com.br/lote/detalhe/103068", "TRATOR NEW HOLLAND T8.295, ANO 2014,  FR81791, LOC.UNIVALEM ")</f>
      </c>
      <c r="C65" s="4" t="inlineStr">
        <is>
          <t>Vendido</t>
        </is>
      </c>
      <c r="D65" s="4" t="inlineStr">
        <is>
          <t>57</t>
        </is>
      </c>
      <c r="E65" s="5" t="inlineStr">
        <is>
          <t>91.000,00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=HYPERLINK("https://leilaoonline.com.br/lote/detalhe/103037", "16298")</f>
      </c>
      <c r="B66" s="4" t="s">
        <f>=HYPERLINK("https://leilaoonline.com.br/lote/detalhe/103037", "TRATOR MOD BT 190 4X4, ANO 2014, FR81758, LOC.UNIVALEM ")</f>
      </c>
      <c r="C66" s="4" t="inlineStr">
        <is>
          <t>Vendido</t>
        </is>
      </c>
      <c r="D66" s="4" t="inlineStr">
        <is>
          <t>87</t>
        </is>
      </c>
      <c r="E66" s="5" t="inlineStr">
        <is>
          <t>205.000,00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=HYPERLINK("https://leilaoonline.com.br/lote/detalhe/103032", "16299")</f>
      </c>
      <c r="B67" s="4" t="s">
        <f>=HYPERLINK("https://leilaoonline.com.br/lote/detalhe/103032", "TRATOR VALTRA BH 210, ANO 2015, FR18074,  LOC.UNIVALEM ")</f>
      </c>
      <c r="C67" s="4" t="inlineStr">
        <is>
          <t>Vendido</t>
        </is>
      </c>
      <c r="D67" s="4" t="inlineStr">
        <is>
          <t>124</t>
        </is>
      </c>
      <c r="E67" s="5" t="inlineStr">
        <is>
          <t>158.000,00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=HYPERLINK("https://leilaoonline.com.br/lote/detalhe/103035", "16300")</f>
      </c>
      <c r="B68" s="4" t="s">
        <f>=HYPERLINK("https://leilaoonline.com.br/lote/detalhe/103035", "CARRETA TRANSBORDO 30M3 2 80M 600 55 26 5, ANO 2014,  FR84625, LOC. UNIVALEM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=HYPERLINK("https://leilaoonline.com.br/lote/detalhe/103048", "16301")</f>
      </c>
      <c r="B69" s="4" t="s">
        <f>=HYPERLINK("https://leilaoonline.com.br/lote/detalhe/103048", "CARRETA TRANSBORDO 30M3 2,80M 600/55-26.5, ANO 2014, FR173147, LOC. UNIVALEM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=HYPERLINK("https://leilaoonline.com.br/lote/detalhe/103065", "16302")</f>
      </c>
      <c r="B70" s="4" t="s">
        <f>=HYPERLINK("https://leilaoonline.com.br/lote/detalhe/103065", "CARRETA TRANSBORDO 30M3 2,80M 600/55-26.5, ANO 2014, FR84631, LOC. UNIVALEM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=HYPERLINK("https://leilaoonline.com.br/lote/detalhe/103039", "16303")</f>
      </c>
      <c r="B71" s="4" t="s">
        <f>=HYPERLINK("https://leilaoonline.com.br/lote/detalhe/103039", "TRANSBORDO ATA 12000 12T, ANO 2010,  FR84976, LOC. UNIVALEM")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=HYPERLINK("https://leilaoonline.com.br/lote/detalhe/103029", "16304")</f>
      </c>
      <c r="B72" s="4" t="s">
        <f>=HYPERLINK("https://leilaoonline.com.br/lote/detalhe/103029", "CARRETA TRANSBORDO 30M3 2 80M 600 55 26 5, ANO 2014, FR84620, LOC. UNIVALEM")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=HYPERLINK("https://leilaoonline.com.br/lote/detalhe/103054", "16305")</f>
      </c>
      <c r="B73" s="4" t="s">
        <f>=HYPERLINK("https://leilaoonline.com.br/lote/detalhe/103054", " COLHEDORA 3522, FR81724, LOC. UNIVALEM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=HYPERLINK("https://leilaoonline.com.br/lote/detalhe/103050", "16306")</f>
      </c>
      <c r="B74" s="4" t="s">
        <f>=HYPERLINK("https://leilaoonline.com.br/lote/detalhe/103050", " S. REBOQUE USICAMP  12 50M CANA INTEIRA, ANO 2008, FR88517, LOC. GASA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=HYPERLINK("https://leilaoonline.com.br/lote/detalhe/103056", "16307")</f>
      </c>
      <c r="B75" s="4" t="s">
        <f>=HYPERLINK("https://leilaoonline.com.br/lote/detalhe/103056", "S.REBOQUE USICAMP 12 50M,  CANA INTEIRA, ANO 2008, FR88507, LOC. GASA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=HYPERLINK("https://leilaoonline.com.br/lote/detalhe/103063", "16308")</f>
      </c>
      <c r="B76" s="4" t="s">
        <f>=HYPERLINK("https://leilaoonline.com.br/lote/detalhe/103063", "REBOQUE CANA PICADA, ANO 2008, FR112595, LOC.GASA ")</f>
      </c>
      <c r="C76" s="4" t="inlineStr">
        <is>
          <t>Vendido</t>
        </is>
      </c>
      <c r="D76" s="4" t="inlineStr">
        <is>
          <t>10</t>
        </is>
      </c>
      <c r="E76" s="5" t="inlineStr">
        <is>
          <t>35.000,00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=HYPERLINK("https://leilaoonline.com.br/lote/detalhe/103052", "16312")</f>
      </c>
      <c r="B77" s="4" t="s">
        <f>=HYPERLINK("https://leilaoonline.com.br/lote/detalhe/103052", " S. REBOQUE USICAMP 12,50M CANA INTEIRA , ANO 2008, FR96295, LOC. GASA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=HYPERLINK("https://leilaoonline.com.br/lote/detalhe/103045", "16313")</f>
      </c>
      <c r="B78" s="4" t="s">
        <f>=HYPERLINK("https://leilaoonline.com.br/lote/detalhe/103045", " REBOQUE RANDON, ANO 2012/2013, FR112530, LOC.GASA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=HYPERLINK("https://leilaoonline.com.br/lote/detalhe/103047", "16314")</f>
      </c>
      <c r="B79" s="4" t="s">
        <f>=HYPERLINK("https://leilaoonline.com.br/lote/detalhe/103047", "CARRETA TRANSBORDO 30M3 2.80M 600/55-26.5, ANO 2014, FR88119, LOC.GASA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=HYPERLINK("https://leilaoonline.com.br/lote/detalhe/103061", "16315")</f>
      </c>
      <c r="B80" s="4" t="s">
        <f>=HYPERLINK("https://leilaoonline.com.br/lote/detalhe/103061", "CARRETA DISTISBUIDORA DE TORTA SPANDER, FR88836, LOC. GASA")</f>
      </c>
      <c r="C80" s="4" t="inlineStr">
        <is>
          <t>Vendido</t>
        </is>
      </c>
      <c r="D80" s="4" t="inlineStr">
        <is>
          <t>1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=HYPERLINK("https://leilaoonline.com.br/lote/detalhe/103057", "16316")</f>
      </c>
      <c r="B81" s="4" t="s">
        <f>=HYPERLINK("https://leilaoonline.com.br/lote/detalhe/103057", "DISTRIBUIDOR TORTA FIL T10M³ 10000KG/HA, ANO 2015,  FR189003, LOC. GASA")</f>
      </c>
      <c r="C81" s="4" t="inlineStr">
        <is>
          <t>Vendido</t>
        </is>
      </c>
      <c r="D81" s="4" t="inlineStr">
        <is>
          <t>1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=HYPERLINK("https://leilaoonline.com.br/lote/detalhe/103051", "16317")</f>
      </c>
      <c r="B82" s="4" t="s">
        <f>=HYPERLINK("https://leilaoonline.com.br/lote/detalhe/103051", "TRATOR VALTRA BH 210, ANO 2015,  FR188941, LOC.GASA")</f>
      </c>
      <c r="C82" s="4" t="inlineStr">
        <is>
          <t>Vendido</t>
        </is>
      </c>
      <c r="D82" s="4" t="inlineStr">
        <is>
          <t>127</t>
        </is>
      </c>
      <c r="E82" s="5" t="inlineStr">
        <is>
          <t>204.000,00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=HYPERLINK("https://leilaoonline.com.br/lote/detalhe/103060", "16318")</f>
      </c>
      <c r="B83" s="4" t="s">
        <f>=HYPERLINK("https://leilaoonline.com.br/lote/detalhe/103060", "TRANSBORDO ATA 12000 12 T,  ANO 2012 , FR88787, LOC.GASA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5.500,00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=HYPERLINK("https://leilaoonline.com.br/lote/detalhe/103046", "16319")</f>
      </c>
      <c r="B84" s="4" t="s">
        <f>=HYPERLINK("https://leilaoonline.com.br/lote/detalhe/103046", "TRATOR VALTRA BH 210, ANO 2015, FR188931, LOC. GASA ")</f>
      </c>
      <c r="C84" s="4" t="inlineStr">
        <is>
          <t>Vendido</t>
        </is>
      </c>
      <c r="D84" s="4" t="inlineStr">
        <is>
          <t>163</t>
        </is>
      </c>
      <c r="E84" s="5" t="inlineStr">
        <is>
          <t>214.000,00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=HYPERLINK("https://leilaoonline.com.br/lote/detalhe/103066", "16320")</f>
      </c>
      <c r="B85" s="4" t="s">
        <f>=HYPERLINK("https://leilaoonline.com.br/lote/detalhe/103066", "TRATOR CASE MX 240 MAGNUM 4X4, ANO 2010,  FR100051, LOC. GASA ")</f>
      </c>
      <c r="C85" s="4" t="inlineStr">
        <is>
          <t>Não vendido</t>
        </is>
      </c>
      <c r="D85" s="4" t="inlineStr">
        <is>
          <t>60</t>
        </is>
      </c>
      <c r="E85" s="5" t="inlineStr">
        <is>
          <t>79.000,00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=HYPERLINK("https://leilaoonline.com.br/lote/detalhe/103043", "16321")</f>
      </c>
      <c r="B86" s="4" t="s">
        <f>=HYPERLINK("https://leilaoonline.com.br/lote/detalhe/103043", "TRATOR VALTRA B T190 4X4, ANO 2014, FR88499, LOC. GASA ")</f>
      </c>
      <c r="C86" s="4" t="inlineStr">
        <is>
          <t>Vendido</t>
        </is>
      </c>
      <c r="D86" s="4" t="inlineStr">
        <is>
          <t>101</t>
        </is>
      </c>
      <c r="E86" s="5" t="inlineStr">
        <is>
          <t>136.000,00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=HYPERLINK("https://leilaoonline.com.br/lote/detalhe/103062", "16322")</f>
      </c>
      <c r="B87" s="4" t="s">
        <f>=HYPERLINK("https://leilaoonline.com.br/lote/detalhe/103062", "CARRETA TRANSBORDO 30M3 2,80M 600/55-26.5, ANO 2014, FR88128, LOC.GASA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=HYPERLINK("https://leilaoonline.com.br/lote/detalhe/103040", "16323")</f>
      </c>
      <c r="B88" s="4" t="s">
        <f>=HYPERLINK("https://leilaoonline.com.br/lote/detalhe/103040", " TRATOR J. DEERE 7225J, ANO 2012,  FR49554, LOC. GASA ")</f>
      </c>
      <c r="C88" s="4" t="inlineStr">
        <is>
          <t>Vendido</t>
        </is>
      </c>
      <c r="D88" s="4" t="inlineStr">
        <is>
          <t>124</t>
        </is>
      </c>
      <c r="E88" s="5" t="inlineStr">
        <is>
          <t>135.000,00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=HYPERLINK("https://leilaoonline.com.br/lote/detalhe/103053", "16324")</f>
      </c>
      <c r="B89" s="4" t="s">
        <f>=HYPERLINK("https://leilaoonline.com.br/lote/detalhe/103053", " TRATOR VALTRA BT190 4X4, ANO 2014, FR88482, LOC. GASA ")</f>
      </c>
      <c r="C89" s="4" t="inlineStr">
        <is>
          <t>Vendido</t>
        </is>
      </c>
      <c r="D89" s="4" t="inlineStr">
        <is>
          <t>61</t>
        </is>
      </c>
      <c r="E89" s="5" t="inlineStr">
        <is>
          <t>96.000,00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=HYPERLINK("https://leilaoonline.com.br/lote/detalhe/103058", "16326")</f>
      </c>
      <c r="B90" s="4" t="s">
        <f>=HYPERLINK("https://leilaoonline.com.br/lote/detalhe/103058", " COLHEDORA J. DEERE 3522 2L, ANO 2013, FR188001, LOC. GASA")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=HYPERLINK("https://leilaoonline.com.br/lote/detalhe/103036", "16327")</f>
      </c>
      <c r="B91" s="4" t="s">
        <f>=HYPERLINK("https://leilaoonline.com.br/lote/detalhe/103036", " COLHEDORA J. DEERE 3522 2L, ANO 2013,  FR188002, LOC. GASA")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=HYPERLINK("https://leilaoonline.com.br/lote/detalhe/103038", "16328")</f>
      </c>
      <c r="B92" s="4" t="s">
        <f>=HYPERLINK("https://leilaoonline.com.br/lote/detalhe/103038", " TRANSBORDO SANTAL 12T, ANO 2014,  FR 84630, LOC. BENALCOOL ")</f>
      </c>
      <c r="C92" s="4" t="inlineStr">
        <is>
          <t>Não vendido</t>
        </is>
      </c>
      <c r="D92" s="4" t="inlineStr">
        <is>
          <t>8</t>
        </is>
      </c>
      <c r="E92" s="5" t="inlineStr">
        <is>
          <t>8.500,00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=HYPERLINK("https://leilaoonline.com.br/lote/detalhe/103055", "16329")</f>
      </c>
      <c r="B93" s="4" t="s">
        <f>=HYPERLINK("https://leilaoonline.com.br/lote/detalhe/103055", "TRATOR VALTRA BT 190 4X4, ANO 2013,  FR81751, LOC. BENALCOOL ")</f>
      </c>
      <c r="C93" s="4" t="inlineStr">
        <is>
          <t>Vendido</t>
        </is>
      </c>
      <c r="D93" s="4" t="inlineStr">
        <is>
          <t>53</t>
        </is>
      </c>
      <c r="E93" s="5" t="inlineStr">
        <is>
          <t>87.000,00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=HYPERLINK("https://leilaoonline.com.br/lote/detalhe/103059", "16330")</f>
      </c>
      <c r="B94" s="4" t="s">
        <f>=HYPERLINK("https://leilaoonline.com.br/lote/detalhe/103059", " COLHEDORA J. DEERE 3522 2L, ANO 2012, FR101486, LOC. BENALCOOL")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=HYPERLINK("https://leilaoonline.com.br/lote/detalhe/103034", "16331")</f>
      </c>
      <c r="B95" s="4" t="s">
        <f>=HYPERLINK("https://leilaoonline.com.br/lote/detalhe/103034", " COLHEDORA J. DEERE 3522 2L, ANO 2013, FR91509, LOC.BENALCOOL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=HYPERLINK("https://leilaoonline.com.br/lote/detalhe/103044", "16332")</f>
      </c>
      <c r="B96" s="4" t="s">
        <f>=HYPERLINK("https://leilaoonline.com.br/lote/detalhe/103044", "TRANSBORDO ATA 12000 12T, ANO 2010,  FR47046, LOC. DESTIVALE ")</f>
      </c>
      <c r="C96" s="4" t="inlineStr">
        <is>
          <t>Vendido</t>
        </is>
      </c>
      <c r="D96" s="4" t="inlineStr">
        <is>
          <t>17</t>
        </is>
      </c>
      <c r="E96" s="5" t="inlineStr">
        <is>
          <t>13.000,00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=HYPERLINK("https://leilaoonline.com.br/lote/detalhe/103069", "16333")</f>
      </c>
      <c r="B97" s="4" t="s">
        <f>=HYPERLINK("https://leilaoonline.com.br/lote/detalhe/103069", "TRANSBORDO ATA 12000 12T, ANO 2012,  FR81338, LOC. DESTIVALE ")</f>
      </c>
      <c r="C97" s="4" t="inlineStr">
        <is>
          <t>Não vendido</t>
        </is>
      </c>
      <c r="D97" s="4" t="inlineStr">
        <is>
          <t>5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=HYPERLINK("https://leilaoonline.com.br/lote/detalhe/103033", "16334")</f>
      </c>
      <c r="B98" s="4" t="s">
        <f>=HYPERLINK("https://leilaoonline.com.br/lote/detalhe/103033", "TRANSBORDO ATA 12000 12T, ANO 2012,  FR84795, LOC. DESTIVALE ")</f>
      </c>
      <c r="C98" s="4" t="inlineStr">
        <is>
          <t>Vendido</t>
        </is>
      </c>
      <c r="D98" s="4" t="inlineStr">
        <is>
          <t>28</t>
        </is>
      </c>
      <c r="E98" s="5" t="inlineStr">
        <is>
          <t>18.500,00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=HYPERLINK("https://leilaoonline.com.br/lote/detalhe/103042", "16335")</f>
      </c>
      <c r="B99" s="4" t="s">
        <f>=HYPERLINK("https://leilaoonline.com.br/lote/detalhe/103042", "CARRETA TRANSBORDO 30M3 2,80M 600/55-26.5, ANO 2014,  FR91289, LOC. DESTIVALE 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5.500,00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=HYPERLINK("https://leilaoonline.com.br/lote/detalhe/103049", "16336")</f>
      </c>
      <c r="B100" s="4" t="s">
        <f>=HYPERLINK("https://leilaoonline.com.br/lote/detalhe/103049", "CARRETA TRANSBORDO 30M3 2,80M 600/55-26.5, ANO 2014,  FR91292, LOC. DESTIVALE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=HYPERLINK("https://leilaoonline.com.br/lote/detalhe/103064", "16337")</f>
      </c>
      <c r="B101" s="4" t="s">
        <f>=HYPERLINK("https://leilaoonline.com.br/lote/detalhe/103064", " TRATOR VALTRA BH 210I 4X4 , ANO 2014,  FR91385, LOC.DESTIVALE ")</f>
      </c>
      <c r="C101" s="4" t="inlineStr">
        <is>
          <t>Vendido</t>
        </is>
      </c>
      <c r="D101" s="4" t="inlineStr">
        <is>
          <t>49</t>
        </is>
      </c>
      <c r="E101" s="5" t="inlineStr">
        <is>
          <t>83.000,00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=HYPERLINK("https://leilaoonline.com.br/lote/detalhe/102757", "17151")</f>
      </c>
      <c r="B102" s="4" t="s">
        <f>=HYPERLINK("https://leilaoonline.com.br/lote/detalhe/102757", " TRANSBORDO SANTAL, ANO 2013, FR47087, LOC. IPAUSSU 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6.500,00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=HYPERLINK("https://leilaoonline.com.br/lote/detalhe/102750", "17174")</f>
      </c>
      <c r="B103" s="4" t="s">
        <f>=HYPERLINK("https://leilaoonline.com.br/lote/detalhe/102750", " PLANTADEIRA, FR92868, LOC. IPAUSSU ")</f>
      </c>
      <c r="C103" s="4" t="inlineStr">
        <is>
          <t>Não vendido</t>
        </is>
      </c>
      <c r="D103" s="4" t="inlineStr">
        <is>
          <t>7</t>
        </is>
      </c>
      <c r="E103" s="5" t="inlineStr">
        <is>
          <t>13.000,00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=HYPERLINK("https://leilaoonline.com.br/lote/detalhe/102754", "17176")</f>
      </c>
      <c r="B104" s="4" t="s">
        <f>=HYPERLINK("https://leilaoonline.com.br/lote/detalhe/102754", " CARRETA DE TORTA, FR 48130, LOC. IPAUSSU ")</f>
      </c>
      <c r="C104" s="4" t="inlineStr">
        <is>
          <t>Vendido</t>
        </is>
      </c>
      <c r="D104" s="4" t="inlineStr">
        <is>
          <t>5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=HYPERLINK("https://leilaoonline.com.br/lote/detalhe/102751", "17177")</f>
      </c>
      <c r="B105" s="4" t="s">
        <f>=HYPERLINK("https://leilaoonline.com.br/lote/detalhe/102751", " CARRETA DE TORTA, FR 17187, LOC. IPAUSSU 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3.750,00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=HYPERLINK("https://leilaoonline.com.br/lote/detalhe/102752", "17180")</f>
      </c>
      <c r="B106" s="4" t="s">
        <f>=HYPERLINK("https://leilaoonline.com.br/lote/detalhe/102752", " DOLLY , FR47112, S/DOCUMENTO, LOC.IPAUSSU ")</f>
      </c>
      <c r="C106" s="4" t="inlineStr">
        <is>
          <t>Vendido</t>
        </is>
      </c>
      <c r="D106" s="4" t="inlineStr">
        <is>
          <t>24</t>
        </is>
      </c>
      <c r="E106" s="5" t="inlineStr">
        <is>
          <t>13.500,00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=HYPERLINK("https://leilaoonline.com.br/lote/detalhe/102734", "17212")</f>
      </c>
      <c r="B107" s="4" t="s">
        <f>=HYPERLINK("https://leilaoonline.com.br/lote/detalhe/102734", " SUCATA DE 11 ESMILHADEIRA, 4 TAMBORES COM SUCATS DE DISCOS/OUTROS, 1 MAKITA SERRA, 1 PORTA- 6 VIDROS, LOC IPAUSSU 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=HYPERLINK("https://leilaoonline.com.br/lote/detalhe/102727", "17213")</f>
      </c>
      <c r="B108" s="4" t="s">
        <f>=HYPERLINK("https://leilaoonline.com.br/lote/detalhe/102727", " SUCATA DIVERSAS, 18 PARTES DE AR CONDICIONADO, 1 CONDENSADOR, 7 LUMINARIAS, 22 REFLETORES, 3 FRIGOBAR- TUBO AÇO CORTADO, 2 TAMBORES C/ SUCATA DE PARAFUSO COM BORRACHA, 1 MASCARA  P/ SOLDADOR,  LOC. IPAUSSU 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=HYPERLINK("https://leilaoonline.com.br/lote/detalhe/102729", "17214")</f>
      </c>
      <c r="B109" s="4" t="s">
        <f>=HYPERLINK("https://leilaoonline.com.br/lote/detalhe/102729", " 1 FOGÃO E 2 CALDEIRAS INDUSTRIAL P/ COZINHA, SF, LOC. IPAUSSU 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=HYPERLINK("https://leilaoonline.com.br/lote/detalhe/102732", "17215")</f>
      </c>
      <c r="B110" s="4" t="s">
        <f>=HYPERLINK("https://leilaoonline.com.br/lote/detalhe/102732", " 1 ADIABATICA E UM VIVENCIA DE AÇO, FAB. PRÓPRIA , LOC. IPAUSSU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=HYPERLINK("https://leilaoonline.com.br/lote/detalhe/102740", "17216")</f>
      </c>
      <c r="B111" s="4" t="s">
        <f>=HYPERLINK("https://leilaoonline.com.br/lote/detalhe/102740", " 120 TELHAS DE AÇO E 1 BETONEIRA , SF, LOC. IPAUSSU ")</f>
      </c>
      <c r="C111" s="4" t="inlineStr">
        <is>
          <t>Vendido</t>
        </is>
      </c>
      <c r="D111" s="4" t="inlineStr">
        <is>
          <t>37</t>
        </is>
      </c>
      <c r="E111" s="5" t="inlineStr">
        <is>
          <t>11.750,00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=HYPERLINK("https://leilaoonline.com.br/lote/detalhe/102736", "17217")</f>
      </c>
      <c r="B112" s="4" t="s">
        <f>=HYPERLINK("https://leilaoonline.com.br/lote/detalhe/102736", " 1 TANQUE AÇO, PAT. 166256, C/2 MTS. ALTURA, SF, LOC. IPAUSSU 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2.500,00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=HYPERLINK("https://leilaoonline.com.br/lote/detalhe/102739", "17218")</f>
      </c>
      <c r="B113" s="4" t="s">
        <f>=HYPERLINK("https://leilaoonline.com.br/lote/detalhe/102739", " 1 EXAUSTOR C/ 3 PARTES, E 1 TUBO CURVA , LOC. IPAUSSU 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=HYPERLINK("https://leilaoonline.com.br/lote/detalhe/102741", "17219")</f>
      </c>
      <c r="B114" s="4" t="s">
        <f>=HYPERLINK("https://leilaoonline.com.br/lote/detalhe/102741", " 1 TANQUE AÇO, PATR. 078193, LOC. IPAUSSU ")</f>
      </c>
      <c r="C114" s="4" t="inlineStr">
        <is>
          <t>Não vendido</t>
        </is>
      </c>
      <c r="D114" s="4" t="inlineStr">
        <is>
          <t>8</t>
        </is>
      </c>
      <c r="E114" s="5" t="inlineStr">
        <is>
          <t>4.250,00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=HYPERLINK("https://leilaoonline.com.br/lote/detalhe/102730", "17220")</f>
      </c>
      <c r="B115" s="4" t="s">
        <f>=HYPERLINK("https://leilaoonline.com.br/lote/detalhe/102730", " 1 TANQUE VERMELHO, S/ PATRIMONIO, LOC. IPAUSSU ")</f>
      </c>
      <c r="C115" s="4" t="inlineStr">
        <is>
          <t>Vendido</t>
        </is>
      </c>
      <c r="D115" s="4" t="inlineStr">
        <is>
          <t>7</t>
        </is>
      </c>
      <c r="E115" s="5" t="inlineStr">
        <is>
          <t>4.000,00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=HYPERLINK("https://leilaoonline.com.br/lote/detalhe/102728", "17221")</f>
      </c>
      <c r="B116" s="4" t="s">
        <f>=HYPERLINK("https://leilaoonline.com.br/lote/detalhe/102728", " 1 TANQUE BRANCO, S/ PATRIMONIO , LOC. IPAUSSU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=HYPERLINK("https://leilaoonline.com.br/lote/detalhe/102738", "17222")</f>
      </c>
      <c r="B117" s="4" t="s">
        <f>=HYPERLINK("https://leilaoonline.com.br/lote/detalhe/102738", " 1 TANQUE , PATR.078197, LOC. IPAUSSU ")</f>
      </c>
      <c r="C117" s="4" t="inlineStr">
        <is>
          <t>Não vendido</t>
        </is>
      </c>
      <c r="D117" s="4" t="inlineStr">
        <is>
          <t>11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=HYPERLINK("https://leilaoonline.com.br/lote/detalhe/102742", "17223")</f>
      </c>
      <c r="B118" s="4" t="s">
        <f>=HYPERLINK("https://leilaoonline.com.br/lote/detalhe/102742", " TRANSBORDO ATA 12T, ANO 2012, FR47066, LOC. IPAUSSU ")</f>
      </c>
      <c r="C118" s="4" t="inlineStr">
        <is>
          <t>Vendido</t>
        </is>
      </c>
      <c r="D118" s="4" t="inlineStr">
        <is>
          <t>11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=HYPERLINK("https://leilaoonline.com.br/lote/detalhe/102748", "17224")</f>
      </c>
      <c r="B119" s="4" t="s">
        <f>=HYPERLINK("https://leilaoonline.com.br/lote/detalhe/102748", " TRANSBORDO ATA 12T, ANO 2012, FR47071, LOC. IPAUSSU ")</f>
      </c>
      <c r="C119" s="4" t="inlineStr">
        <is>
          <t>Não vendido</t>
        </is>
      </c>
      <c r="D119" s="4" t="inlineStr">
        <is>
          <t>8</t>
        </is>
      </c>
      <c r="E119" s="5" t="inlineStr">
        <is>
          <t>6.750,00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=HYPERLINK("https://leilaoonline.com.br/lote/detalhe/102935", "17225")</f>
      </c>
      <c r="B120" s="4" t="s">
        <f>=HYPERLINK("https://leilaoonline.com.br/lote/detalhe/102935", "CARROCERIA, SF, LOC. IPAUSSU ")</f>
      </c>
      <c r="C120" s="4" t="inlineStr">
        <is>
          <t>Vendido</t>
        </is>
      </c>
      <c r="D120" s="4" t="inlineStr">
        <is>
          <t>13</t>
        </is>
      </c>
      <c r="E120" s="5" t="inlineStr">
        <is>
          <t>5.500,00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=HYPERLINK("https://leilaoonline.com.br/lote/detalhe/102755", "17226")</f>
      </c>
      <c r="B121" s="4" t="s">
        <f>=HYPERLINK("https://leilaoonline.com.br/lote/detalhe/102755", "6 UNDS-( ENLHEIRADEIRAS/ DESENLHEIRA DE PALHA) , LOC. IPAUSSU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=HYPERLINK("https://leilaoonline.com.br/lote/detalhe/102937", "17227")</f>
      </c>
      <c r="B122" s="4" t="s">
        <f>=HYPERLINK("https://leilaoonline.com.br/lote/detalhe/102937", "01 DESTALONADOR DE PNEUS, 01 CILINDRO (BALÃO ) PATR. 203480,LOC. IPAUSSU 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3.250,00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=HYPERLINK("https://leilaoonline.com.br/lote/detalhe/102753", "17228")</f>
      </c>
      <c r="B123" s="4" t="s">
        <f>=HYPERLINK("https://leilaoonline.com.br/lote/detalhe/102753", " ENLHEIRADOR, FR 48176, LOC. IPAUSSU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=HYPERLINK("https://leilaoonline.com.br/lote/detalhe/102749", "17230")</f>
      </c>
      <c r="B124" s="4" t="s">
        <f>=HYPERLINK("https://leilaoonline.com.br/lote/detalhe/102749", " CARRETA DE SERVIÇOS DIVERSOS, FR48004, LOC. IPAUSSU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=HYPERLINK("https://leilaoonline.com.br/lote/detalhe/103081", "18021")</f>
      </c>
      <c r="B125" s="4" t="s">
        <f>=HYPERLINK("https://leilaoonline.com.br/lote/detalhe/103081", "PLANT. CANA AUTOMATICA DMB, ANO 2010, FR91550, LOC. JATAI 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=HYPERLINK("https://leilaoonline.com.br/lote/detalhe/103073", "18031")</f>
      </c>
      <c r="B126" s="4" t="s">
        <f>=HYPERLINK("https://leilaoonline.com.br/lote/detalhe/103073", "COLHEDORA J. DEERE 3520- 9 (  SUCATEADA)  - FR163621 - 2010 - LOC. JATAI")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=HYPERLINK("https://leilaoonline.com.br/lote/detalhe/103076", "18093")</f>
      </c>
      <c r="B127" s="4" t="s">
        <f>=HYPERLINK("https://leilaoonline.com.br/lote/detalhe/103076", " TRANSBORDO STA ISABEL TCS 12T, ANO 2010, FR164307, LOC. JATAI ")</f>
      </c>
      <c r="C127" s="4" t="inlineStr">
        <is>
          <t>Não vendido</t>
        </is>
      </c>
      <c r="D127" s="4" t="inlineStr">
        <is>
          <t>7</t>
        </is>
      </c>
      <c r="E127" s="5" t="inlineStr">
        <is>
          <t>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=HYPERLINK("https://leilaoonline.com.br/lote/detalhe/103078", "18094")</f>
      </c>
      <c r="B128" s="4" t="s">
        <f>=HYPERLINK("https://leilaoonline.com.br/lote/detalhe/103078", " TRANSBORDO STA ISABEL TCS 12T, ANO 2010, FR22728, LOC. JATAI 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5.500,00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=HYPERLINK("https://leilaoonline.com.br/lote/detalhe/103079", "18095")</f>
      </c>
      <c r="B129" s="4" t="s">
        <f>=HYPERLINK("https://leilaoonline.com.br/lote/detalhe/103079", " TRANSBORDO STA ISABEL TCS 12T, ANO 2010, FR164293, LOC. JATAI 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6.000,00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=HYPERLINK("https://leilaoonline.com.br/lote/detalhe/103080", "18096")</f>
      </c>
      <c r="B130" s="4" t="s">
        <f>=HYPERLINK("https://leilaoonline.com.br/lote/detalhe/103080", " TRANSBORDO STA ISABEL TCS 12T, ANO 2011, FR164330, LOC. JATAI 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5.500,00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=HYPERLINK("https://leilaoonline.com.br/lote/detalhe/103077", "18097")</f>
      </c>
      <c r="B131" s="4" t="s">
        <f>=HYPERLINK("https://leilaoonline.com.br/lote/detalhe/103077", " TRANSBORDO STA ISABEL TCS 12T, ANO 2010, FR38348, LOC. JATAI 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5.500,00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=HYPERLINK("https://leilaoonline.com.br/lote/detalhe/103075", "18098")</f>
      </c>
      <c r="B132" s="4" t="s">
        <f>=HYPERLINK("https://leilaoonline.com.br/lote/detalhe/103075", " TRANSBORDO STA ISABEL TCS 12T, ANO2010, FR22727, LOC. JATAI ")</f>
      </c>
      <c r="C132" s="4" t="inlineStr">
        <is>
          <t>Não vendido</t>
        </is>
      </c>
      <c r="D132" s="4" t="inlineStr">
        <is>
          <t>4</t>
        </is>
      </c>
      <c r="E132" s="5" t="inlineStr">
        <is>
          <t>8.500,00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=HYPERLINK("https://leilaoonline.com.br/lote/detalhe/103083", "18099")</f>
      </c>
      <c r="B133" s="4" t="s">
        <f>=HYPERLINK("https://leilaoonline.com.br/lote/detalhe/103083", " TRANSBORDO STA ISABEL TCS 12T, ANO 2010, FR164321, LOC. JATAI 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7.500,00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=HYPERLINK("https://leilaoonline.com.br/lote/detalhe/103074", "18100")</f>
      </c>
      <c r="B134" s="4" t="s">
        <f>=HYPERLINK("https://leilaoonline.com.br/lote/detalhe/103074", " TRANSBORDO STA ISABEL TCS 12T, ANO 2010, FR164327, LOC. JATAI 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7.500,00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=HYPERLINK("https://leilaoonline.com.br/lote/detalhe/102578", "18106")</f>
      </c>
      <c r="B135" s="4" t="s">
        <f>=HYPERLINK("https://leilaoonline.com.br/lote/detalhe/102578", " TRATOR VALTRA 205I 4X4 HIFLOW, ANO 2011, FR163466, LOC. JATAI ")</f>
      </c>
      <c r="C135" s="4" t="inlineStr">
        <is>
          <t>Vendido</t>
        </is>
      </c>
      <c r="D135" s="4" t="inlineStr">
        <is>
          <t>83</t>
        </is>
      </c>
      <c r="E135" s="5" t="inlineStr">
        <is>
          <t>121.000,00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=HYPERLINK("https://leilaoonline.com.br/lote/detalhe/102579", "18107")</f>
      </c>
      <c r="B136" s="4" t="s">
        <f>=HYPERLINK("https://leilaoonline.com.br/lote/detalhe/102579", " SUCATA DE COLHEDORA  JOHN DEERE CH570 1L, ANO 2018,  FR163649, LOC. JATAI")</f>
      </c>
      <c r="C136" s="4" t="inlineStr">
        <is>
          <t>Não vendido</t>
        </is>
      </c>
      <c r="D136" s="4" t="inlineStr">
        <is>
          <t>4</t>
        </is>
      </c>
      <c r="E136" s="5" t="inlineStr">
        <is>
          <t>15.000,00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=HYPERLINK("https://leilaoonline.com.br/lote/detalhe/103070", "18108")</f>
      </c>
      <c r="B137" s="4" t="s">
        <f>=HYPERLINK("https://leilaoonline.com.br/lote/detalhe/103070", "TRATOR VALTRA 205i 4X4 HIFLOW, ANO 2011, FR163461, LOC. JATAI ")</f>
      </c>
      <c r="C137" s="4" t="inlineStr">
        <is>
          <t>Vendido</t>
        </is>
      </c>
      <c r="D137" s="4" t="inlineStr">
        <is>
          <t>81</t>
        </is>
      </c>
      <c r="E137" s="5" t="inlineStr">
        <is>
          <t>123.000,00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=HYPERLINK("https://leilaoonline.com.br/lote/detalhe/103071", "18109")</f>
      </c>
      <c r="B138" s="4" t="s">
        <f>=HYPERLINK("https://leilaoonline.com.br/lote/detalhe/103071", "TRATOR VALTRA 205i 4X4 HIFLOW, ANO 2011, FR163468, LOC. JATAI ")</f>
      </c>
      <c r="C138" s="4" t="inlineStr">
        <is>
          <t>Vendido</t>
        </is>
      </c>
      <c r="D138" s="4" t="inlineStr">
        <is>
          <t>110</t>
        </is>
      </c>
      <c r="E138" s="5" t="inlineStr">
        <is>
          <t>144.000,00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=HYPERLINK("https://leilaoonline.com.br/lote/detalhe/103072", "18110")</f>
      </c>
      <c r="B139" s="4" t="s">
        <f>=HYPERLINK("https://leilaoonline.com.br/lote/detalhe/103072", "TRATOR VALTRA 205i 4X4 HIFLOW, ANO 2011, FR163465, LOC. JATAI ")</f>
      </c>
      <c r="C139" s="4" t="inlineStr">
        <is>
          <t>Vendido</t>
        </is>
      </c>
      <c r="D139" s="4" t="inlineStr">
        <is>
          <t>99</t>
        </is>
      </c>
      <c r="E139" s="5" t="inlineStr">
        <is>
          <t>133.000,00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=HYPERLINK("https://leilaoonline.com.br/lote/detalhe/102019", "20374")</f>
      </c>
      <c r="B140" s="4" t="s">
        <f>=HYPERLINK("https://leilaoonline.com.br/lote/detalhe/102019", " PLANTADORA DE CANA, ANO 2014, FR134070, LOC. BOM RETIRO 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7.000,00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=HYPERLINK("https://leilaoonline.com.br/lote/detalhe/102044", "20381")</f>
      </c>
      <c r="B141" s="4" t="s">
        <f>=HYPERLINK("https://leilaoonline.com.br/lote/detalhe/102044", " MOTO BOMBA OM 352, ANO 1980, FR50004, LOC. COSTA PINTO ")</f>
      </c>
      <c r="C141" s="4" t="inlineStr">
        <is>
          <t>Vendido</t>
        </is>
      </c>
      <c r="D141" s="4" t="inlineStr">
        <is>
          <t>23</t>
        </is>
      </c>
      <c r="E141" s="5" t="inlineStr">
        <is>
          <t>13.500,00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=HYPERLINK("https://leilaoonline.com.br/lote/detalhe/102046", "20387")</f>
      </c>
      <c r="B142" s="4" t="s">
        <f>=HYPERLINK("https://leilaoonline.com.br/lote/detalhe/102046", " TRANSBORDO SANTAL 12T, ANO 2014, FR 57346, LOC.COSTA PINTO 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=HYPERLINK("https://leilaoonline.com.br/lote/detalhe/102043", "20389")</f>
      </c>
      <c r="B143" s="4" t="s">
        <f>=HYPERLINK("https://leilaoonline.com.br/lote/detalhe/102043", " TRANSBORDO SANTAL 12T, ANO 2014, FR 57331, LOC.COSTA PINTO ")</f>
      </c>
      <c r="C143" s="4" t="inlineStr">
        <is>
          <t>Não vendido</t>
        </is>
      </c>
      <c r="D143" s="4" t="inlineStr">
        <is>
          <t>3</t>
        </is>
      </c>
      <c r="E143" s="5" t="inlineStr">
        <is>
          <t>6.000,00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=HYPERLINK("https://leilaoonline.com.br/lote/detalhe/102047", "20390")</f>
      </c>
      <c r="B144" s="4" t="s">
        <f>=HYPERLINK("https://leilaoonline.com.br/lote/detalhe/102047", " TRANSBORDO SANTAL 12T, ANO 2014, FR 57338, LOC.COSTA PINTO ")</f>
      </c>
      <c r="C144" s="4" t="inlineStr">
        <is>
          <t>Não vendido</t>
        </is>
      </c>
      <c r="D144" s="4" t="inlineStr">
        <is>
          <t>7</t>
        </is>
      </c>
      <c r="E144" s="5" t="inlineStr">
        <is>
          <t>8.000,00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=HYPERLINK("https://leilaoonline.com.br/lote/detalhe/102045", "20394")</f>
      </c>
      <c r="B145" s="4" t="s">
        <f>=HYPERLINK("https://leilaoonline.com.br/lote/detalhe/102045", " TRANSBORDO SANTAL 12T, ANO 2014, FR 57352, LOC.COSTA PINTO ")</f>
      </c>
      <c r="C145" s="4" t="inlineStr">
        <is>
          <t>Não vendido</t>
        </is>
      </c>
      <c r="D145" s="4" t="inlineStr">
        <is>
          <t>5</t>
        </is>
      </c>
      <c r="E145" s="5" t="inlineStr">
        <is>
          <t>7.000,00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=HYPERLINK("https://leilaoonline.com.br/lote/detalhe/102951", "20395")</f>
      </c>
      <c r="B146" s="4" t="s">
        <f>=HYPERLINK("https://leilaoonline.com.br/lote/detalhe/102951", "TRANSBORDO ANTONIOSI ATA 12000 12T ,ANO 2010, FR 68042, LOC. COSTA PINTO")</f>
      </c>
      <c r="C146" s="4" t="inlineStr">
        <is>
          <t>Não vendido</t>
        </is>
      </c>
      <c r="D146" s="4" t="inlineStr">
        <is>
          <t>14</t>
        </is>
      </c>
      <c r="E146" s="5" t="inlineStr">
        <is>
          <t>11.500,00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=HYPERLINK("https://leilaoonline.com.br/lote/detalhe/102048", "20407")</f>
      </c>
      <c r="B147" s="4" t="s">
        <f>=HYPERLINK("https://leilaoonline.com.br/lote/detalhe/102048", " TRANSFORMADOR TENSAO DEDINI 300KVA T300-136-PLAQUETA-187375-ANO--UNIDADE-COSTA PINTO")</f>
      </c>
      <c r="C147" s="4" t="inlineStr">
        <is>
          <t>Vendido</t>
        </is>
      </c>
      <c r="D147" s="4" t="inlineStr">
        <is>
          <t>15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=HYPERLINK("https://leilaoonline.com.br/lote/detalhe/102042", "20432")</f>
      </c>
      <c r="B148" s="4" t="s">
        <f>=HYPERLINK("https://leilaoonline.com.br/lote/detalhe/102042", " TRANSBORDO ANTONIOSI ATA 12000 12T, ANO 2012, FR 139248,  LOC. COSTA PINTO ")</f>
      </c>
      <c r="C148" s="4" t="inlineStr">
        <is>
          <t>Não vendido</t>
        </is>
      </c>
      <c r="D148" s="4" t="inlineStr">
        <is>
          <t>6</t>
        </is>
      </c>
      <c r="E148" s="5" t="inlineStr">
        <is>
          <t>7.500,00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=HYPERLINK("https://leilaoonline.com.br/lote/detalhe/102039", "20440")</f>
      </c>
      <c r="B149" s="4" t="s">
        <f>=HYPERLINK("https://leilaoonline.com.br/lote/detalhe/102039", " TERRACEADOR, ANO 2008, FROTA 165242, LOC. BOM RETIRO ")</f>
      </c>
      <c r="C149" s="4" t="inlineStr">
        <is>
          <t>Não vendido</t>
        </is>
      </c>
      <c r="D149" s="4" t="inlineStr">
        <is>
          <t>10</t>
        </is>
      </c>
      <c r="E149" s="5" t="inlineStr">
        <is>
          <t>15.000,00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=HYPERLINK("https://leilaoonline.com.br/lote/detalhe/102041", "20446")</f>
      </c>
      <c r="B150" s="4" t="s">
        <f>=HYPERLINK("https://leilaoonline.com.br/lote/detalhe/102041", " PLANTADEIRA TMA, ANO 2014, FR57499, LOC. BOM RETIRO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7.000,00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=HYPERLINK("https://leilaoonline.com.br/lote/detalhe/102040", "20451")</f>
      </c>
      <c r="B151" s="4" t="s">
        <f>=HYPERLINK("https://leilaoonline.com.br/lote/detalhe/102040", " COLHEDORA JOHN DEERE 3522 2L, ANO 2010, FR32231, LOC. BOM RETIRO 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20.000,00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=HYPERLINK("https://leilaoonline.com.br/lote/detalhe/103976", "20461")</f>
      </c>
      <c r="B152" s="4" t="s">
        <f>=HYPERLINK("https://leilaoonline.com.br/lote/detalhe/103976", "ELETROENCEFALOGRAMA MERDITRON – PLAQUETA 185453, LOC. COSTA PINTO")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=HYPERLINK("https://leilaoonline.com.br/lote/detalhe/103974", "20462")</f>
      </c>
      <c r="B153" s="4" t="s">
        <f>=HYPERLINK("https://leilaoonline.com.br/lote/detalhe/103974", "TRATOR VALTRA/VALMET 785 4X4 PNEU LEVE, ANO 1996, FR50663, LOC. COSTA PINTO ")</f>
      </c>
      <c r="C153" s="4" t="inlineStr">
        <is>
          <t>Vendido</t>
        </is>
      </c>
      <c r="D153" s="4" t="inlineStr">
        <is>
          <t>34</t>
        </is>
      </c>
      <c r="E153" s="5" t="inlineStr">
        <is>
          <t>63.000,00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=HYPERLINK("https://leilaoonline.com.br/lote/detalhe/103979", "20463")</f>
      </c>
      <c r="B154" s="4" t="s">
        <f>=HYPERLINK("https://leilaoonline.com.br/lote/detalhe/103979", "NOBREAK MXA 80 KVA -Plaqueta 166384, LOC. COSTA PINTO ")</f>
      </c>
      <c r="C154" s="4" t="inlineStr">
        <is>
          <t>Vendido</t>
        </is>
      </c>
      <c r="D154" s="4" t="inlineStr">
        <is>
          <t>4</t>
        </is>
      </c>
      <c r="E154" s="5" t="inlineStr">
        <is>
          <t>1.450,00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=HYPERLINK("https://leilaoonline.com.br/lote/detalhe/103975", "20464")</f>
      </c>
      <c r="B155" s="4" t="s">
        <f>=HYPERLINK("https://leilaoonline.com.br/lote/detalhe/103975", "AUTOCLAVE STERMAX 21 litros 10 A - PLAQUETA 164470, LOC. COSTA PINTO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=HYPERLINK("https://leilaoonline.com.br/lote/detalhe/103978", "20465")</f>
      </c>
      <c r="B156" s="4" t="s">
        <f>=HYPERLINK("https://leilaoonline.com.br/lote/detalhe/103978", "LOTE ELETRO DIVERSOS ( 1 FOGAO IND 2 BOCAS/ I PROCESSADOR/22 CADEIRAS/1 GELADEIRA/7 BEBEDOUROS/2 SUCATAS DE ARCONDICIONADO/1 SUCATA DE ROÇADEIRA/2 ARMARIOS)LOC. SANTA HELENA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=HYPERLINK("https://leilaoonline.com.br/lote/detalhe/103977", "20466")</f>
      </c>
      <c r="B157" s="4" t="s">
        <f>=HYPERLINK("https://leilaoonline.com.br/lote/detalhe/103977", "INCUBADORA BIOLÓGICA BIOCONTROL 6t- bivolt- LOC. COSTA PINTO")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=HYPERLINK("https://leilaoonline.com.br/lote/detalhe/102945", "20469")</f>
      </c>
      <c r="B158" s="4" t="s">
        <f>=HYPERLINK("https://leilaoonline.com.br/lote/detalhe/102945", " COLHEDORA J.DEERE 3522 2L, ANO 2010, FR32227, LOC. COSTA PINTO ")</f>
      </c>
      <c r="C158" s="4" t="inlineStr">
        <is>
          <t>Vendido</t>
        </is>
      </c>
      <c r="D158" s="4" t="inlineStr">
        <is>
          <t>7</t>
        </is>
      </c>
      <c r="E158" s="5" t="inlineStr">
        <is>
          <t>26.000,00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=HYPERLINK("https://leilaoonline.com.br/lote/detalhe/102943", "20472")</f>
      </c>
      <c r="B159" s="4" t="s">
        <f>=HYPERLINK("https://leilaoonline.com.br/lote/detalhe/102943", " CARRETA ABRIGO, ANO 2012, FR139418, LOC. COSTA PINTO ")</f>
      </c>
      <c r="C159" s="4" t="inlineStr">
        <is>
          <t>Não vendido</t>
        </is>
      </c>
      <c r="D159" s="4" t="inlineStr">
        <is>
          <t>43</t>
        </is>
      </c>
      <c r="E159" s="5" t="inlineStr">
        <is>
          <t>16.500,00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=HYPERLINK("https://leilaoonline.com.br/lote/detalhe/102946", "20475")</f>
      </c>
      <c r="B160" s="4" t="s">
        <f>=HYPERLINK("https://leilaoonline.com.br/lote/detalhe/102946", " TURBINA A VAPOR DO GERADOR 04 POTENCIA 2040C, Plaqueta 265461, PATR265461, LOC. SANTA HELENA 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3.000,00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=HYPERLINK("https://leilaoonline.com.br/lote/detalhe/102944", "20476")</f>
      </c>
      <c r="B161" s="4" t="s">
        <f>=HYPERLINK("https://leilaoonline.com.br/lote/detalhe/102944", " TURBINA A VAPOR DO GERADOR 04 POTENCIA 2040C, Plaqueta 060231, SF, LOC. SANTA HELENA 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2.000,00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=HYPERLINK("https://leilaoonline.com.br/lote/detalhe/102949", "20477")</f>
      </c>
      <c r="B162" s="4" t="s">
        <f>=HYPERLINK("https://leilaoonline.com.br/lote/detalhe/102949", " TURBINA A VAPOR DO GERADOR 04 POTENCIA 2040C, Plaqueta 060223,  SF, LOC. SANTA HELENA 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2.000,00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=HYPERLINK("https://leilaoonline.com.br/lote/detalhe/102947", "20478")</f>
      </c>
      <c r="B163" s="4" t="s">
        <f>=HYPERLINK("https://leilaoonline.com.br/lote/detalhe/102947", " TURBINA A VAPOR DEDINI TU 85 2040CV, Plaqueta 060217, FR060217, LOC. SANTA HELENA 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=HYPERLINK("https://leilaoonline.com.br/lote/detalhe/102940", "20488")</f>
      </c>
      <c r="B164" s="4" t="s">
        <f>=HYPERLINK("https://leilaoonline.com.br/lote/detalhe/102940", " ADUBADEIRA MARCA JUMIL MOD. JM3520SH, ANO 2012, FR57318, LOC.BOM RETIRO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=HYPERLINK("https://leilaoonline.com.br/lote/detalhe/102950", "20489")</f>
      </c>
      <c r="B165" s="4" t="s">
        <f>=HYPERLINK("https://leilaoonline.com.br/lote/detalhe/102950", " ADUBADEIRA MARCA JUMIL MOD. JM3520SH, ANO 2012, FR57316, LOC.BOM RETIRO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=HYPERLINK("https://leilaoonline.com.br/lote/detalhe/102941", "20490")</f>
      </c>
      <c r="B166" s="4" t="s">
        <f>=HYPERLINK("https://leilaoonline.com.br/lote/detalhe/102941", " TRANSBORDO SANTAL 12T, ANO 2014, FR57348, LOC. BOM RETIRO 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5.000,00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=HYPERLINK("https://leilaoonline.com.br/lote/detalhe/103168", "20492")</f>
      </c>
      <c r="B167" s="4" t="s">
        <f>=HYPERLINK("https://leilaoonline.com.br/lote/detalhe/103168", " COLHEDORA J.DEERE 3520, ANO 2010, FR163627, LOC.BOM RETIRO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=HYPERLINK("https://leilaoonline.com.br/lote/detalhe/102948", "20493")</f>
      </c>
      <c r="B168" s="4" t="s">
        <f>=HYPERLINK("https://leilaoonline.com.br/lote/detalhe/102948", " PLANTADEIRA TMA, ANO 2014, FR140009, LOC.BOM RETIRO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=HYPERLINK("https://leilaoonline.com.br/lote/detalhe/102942", "20495")</f>
      </c>
      <c r="B169" s="4" t="s">
        <f>=HYPERLINK("https://leilaoonline.com.br/lote/detalhe/102942", " TRANSBORDO SANTAL 12T, ANO 2014, FR57347, LOC. BOM RETIRO 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=HYPERLINK("https://leilaoonline.com.br/lote/detalhe/102022", "20496")</f>
      </c>
      <c r="B170" s="4" t="s">
        <f>=HYPERLINK("https://leilaoonline.com.br/lote/detalhe/102022", " CARRETINHA SEM TANQUE, ANO 2011, FR57301, LOC. COSTA PINTO")</f>
      </c>
      <c r="C170" s="4" t="inlineStr">
        <is>
          <t>Não vendido</t>
        </is>
      </c>
      <c r="D170" s="4" t="inlineStr">
        <is>
          <t>4</t>
        </is>
      </c>
      <c r="E170" s="5" t="inlineStr">
        <is>
          <t>950,00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=HYPERLINK("https://leilaoonline.com.br/lote/detalhe/102029", "20497")</f>
      </c>
      <c r="B171" s="4" t="s">
        <f>=HYPERLINK("https://leilaoonline.com.br/lote/detalhe/102029", " TRANSBORDO ANTONIOSI ATA 12000 12T, ANO 2010, FR68024, LOC. SÃO FRANCISCO")</f>
      </c>
      <c r="C171" s="4" t="inlineStr">
        <is>
          <t>Não vendido</t>
        </is>
      </c>
      <c r="D171" s="4" t="inlineStr">
        <is>
          <t>3</t>
        </is>
      </c>
      <c r="E171" s="5" t="inlineStr">
        <is>
          <t>6.000,00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=HYPERLINK("https://leilaoonline.com.br/lote/detalhe/102033", "20498")</f>
      </c>
      <c r="B172" s="4" t="s">
        <f>=HYPERLINK("https://leilaoonline.com.br/lote/detalhe/102033", " CARRETA ESPALHA TORTA FILTRO, ANO 2008, FR25435, LOC. BOM RETIRO")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3.000,00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=HYPERLINK("https://leilaoonline.com.br/lote/detalhe/102032", "20499")</f>
      </c>
      <c r="B173" s="4" t="s">
        <f>=HYPERLINK("https://leilaoonline.com.br/lote/detalhe/102032", " TRATOR VALTRA BH210, ANO 2014, FR81540, LOC. BOM RETIRO ")</f>
      </c>
      <c r="C173" s="4" t="inlineStr">
        <is>
          <t>Vendido</t>
        </is>
      </c>
      <c r="D173" s="4" t="inlineStr">
        <is>
          <t>126</t>
        </is>
      </c>
      <c r="E173" s="5" t="inlineStr">
        <is>
          <t>219.000,00</t>
        </is>
      </c>
      <c r="F173" s="4" t="inlineStr">
        <is>
          <t>2000.00</t>
        </is>
      </c>
    </row>
    <row collapsed="false" customFormat="false" customHeight="false" hidden="false" ht="12.1" outlineLevel="0" r="174">
      <c r="A174" s="5" t="s">
        <f>=HYPERLINK("https://leilaoonline.com.br/lote/detalhe/102026", "20500")</f>
      </c>
      <c r="B174" s="4" t="s">
        <f>=HYPERLINK("https://leilaoonline.com.br/lote/detalhe/102026", " ADUBADEIRA MARCA JUMIL MODELO JM3520SH, ANO 2011, FR57305,  LOC. BOM RETIRO")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500,00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=HYPERLINK("https://leilaoonline.com.br/lote/detalhe/102028", "20501")</f>
      </c>
      <c r="B175" s="4" t="s">
        <f>=HYPERLINK("https://leilaoonline.com.br/lote/detalhe/102028", " COLHEDORA JOHN DEERE 3510, ANO 2008, FR88971, LOC. BOM RETIRO ")</f>
      </c>
      <c r="C175" s="4" t="inlineStr">
        <is>
          <t>Vendido</t>
        </is>
      </c>
      <c r="D175" s="4" t="inlineStr">
        <is>
          <t>3</t>
        </is>
      </c>
      <c r="E175" s="5" t="inlineStr">
        <is>
          <t>22.000,00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=HYPERLINK("https://leilaoonline.com.br/lote/detalhe/102038", "20502")</f>
      </c>
      <c r="B176" s="4" t="s">
        <f>=HYPERLINK("https://leilaoonline.com.br/lote/detalhe/102038", " COLHEDORA JOHN DEERE 3522 2L, ANO 2012, FR23627, LOC. BOM RETIRO")</f>
      </c>
      <c r="C176" s="4" t="inlineStr">
        <is>
          <t>Vendido</t>
        </is>
      </c>
      <c r="D176" s="4" t="inlineStr">
        <is>
          <t>6</t>
        </is>
      </c>
      <c r="E176" s="5" t="inlineStr">
        <is>
          <t>25.000,00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=HYPERLINK("https://leilaoonline.com.br/lote/detalhe/102021", "20503")</f>
      </c>
      <c r="B177" s="4" t="s">
        <f>=HYPERLINK("https://leilaoonline.com.br/lote/detalhe/102021", " COLHEDORA JOHN DEERE 3520, ANO 2010, FR163626, LOC. BOM RETIRO")</f>
      </c>
      <c r="C177" s="4" t="inlineStr">
        <is>
          <t>Vendido</t>
        </is>
      </c>
      <c r="D177" s="4" t="inlineStr">
        <is>
          <t>8</t>
        </is>
      </c>
      <c r="E177" s="5" t="inlineStr">
        <is>
          <t>27.000,00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=HYPERLINK("https://leilaoonline.com.br/lote/detalhe/102035", "20504")</f>
      </c>
      <c r="B178" s="4" t="s">
        <f>=HYPERLINK("https://leilaoonline.com.br/lote/detalhe/102035", " COLHEDORA JOHN DEERE 3522 2L, ANO 2013, FR10068, LOC. BOM RETIRO")</f>
      </c>
      <c r="C178" s="4" t="inlineStr">
        <is>
          <t>Não vendido</t>
        </is>
      </c>
      <c r="D178" s="4" t="inlineStr">
        <is>
          <t>6</t>
        </is>
      </c>
      <c r="E178" s="5" t="inlineStr">
        <is>
          <t>25.000,00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=HYPERLINK("https://leilaoonline.com.br/lote/detalhe/102024", "20505")</f>
      </c>
      <c r="B179" s="4" t="s">
        <f>=HYPERLINK("https://leilaoonline.com.br/lote/detalhe/102024", " COLHEDORA JOHN DEERE MODELO 3510, ANO 2008, FR50132, LOC. BOM RETIRO")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=HYPERLINK("https://leilaoonline.com.br/lote/detalhe/102031", "20506")</f>
      </c>
      <c r="B180" s="4" t="s">
        <f>=HYPERLINK("https://leilaoonline.com.br/lote/detalhe/102031", " COLHEDORA JOHN DEERE 3522 2L, ANO 2012, FR23628, LOC. BOM RETIRO")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=HYPERLINK("https://leilaoonline.com.br/lote/detalhe/102027", "20507")</f>
      </c>
      <c r="B181" s="4" t="s">
        <f>=HYPERLINK("https://leilaoonline.com.br/lote/detalhe/102027", " TRANSBORDO SERMAG 10 T, ANO 2007, FR55019, LOC. BOM RETIRO")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5.000,00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=HYPERLINK("https://leilaoonline.com.br/lote/detalhe/102030", "20508")</f>
      </c>
      <c r="B182" s="4" t="s">
        <f>=HYPERLINK("https://leilaoonline.com.br/lote/detalhe/102030", " CARRETA PLANTIO TIPO TRANSBORDO SANTA ISABEL, ANO 2012, FR 139130, LOC. BOM RETIRO")</f>
      </c>
      <c r="C182" s="4" t="inlineStr">
        <is>
          <t>Vendido</t>
        </is>
      </c>
      <c r="D182" s="4" t="inlineStr">
        <is>
          <t>30</t>
        </is>
      </c>
      <c r="E182" s="5" t="inlineStr">
        <is>
          <t>19.500,00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=HYPERLINK("https://leilaoonline.com.br/lote/detalhe/102023", "20509")</f>
      </c>
      <c r="B183" s="4" t="s">
        <f>=HYPERLINK("https://leilaoonline.com.br/lote/detalhe/102023", " CARRETA PLANTIO TIPO TRANSBORDO SANTA ISABEL, ANO 2012, FR139135,  LOC. BOM RETIRO")</f>
      </c>
      <c r="C183" s="4" t="inlineStr">
        <is>
          <t>Vendido</t>
        </is>
      </c>
      <c r="D183" s="4" t="inlineStr">
        <is>
          <t>29</t>
        </is>
      </c>
      <c r="E183" s="5" t="inlineStr">
        <is>
          <t>19.000,00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=HYPERLINK("https://leilaoonline.com.br/lote/detalhe/103973", "22097")</f>
      </c>
      <c r="B184" s="4" t="s">
        <f>=HYPERLINK("https://leilaoonline.com.br/lote/detalhe/103973", "2 CATRACA PREMIUM II INOX CPL Plaquetas 163449 /163447- LOC. SANTA HELENA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=HYPERLINK("https://leilaoonline.com.br/lote/detalhe/102036", "22144")</f>
      </c>
      <c r="B185" s="4" t="s">
        <f>=HYPERLINK("https://leilaoonline.com.br/lote/detalhe/102036", " BOMBA DOSAD OMEL NSP5 68L/MIN , FR220010, LOC. SANTA HELENA")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=HYPERLINK("https://leilaoonline.com.br/lote/detalhe/102025", "22146")</f>
      </c>
      <c r="B186" s="4" t="s">
        <f>=HYPERLINK("https://leilaoonline.com.br/lote/detalhe/102025", " SUCATA DE CENTRIFUGA, FR61225, LOC. SANTA HELENA ")</f>
      </c>
      <c r="C186" s="4" t="inlineStr">
        <is>
          <t>Vendido</t>
        </is>
      </c>
      <c r="D186" s="4" t="inlineStr">
        <is>
          <t>6</t>
        </is>
      </c>
      <c r="E186" s="5" t="inlineStr">
        <is>
          <t>3.200,00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=HYPERLINK("https://leilaoonline.com.br/lote/detalhe/102037", "22510")</f>
      </c>
      <c r="B187" s="4" t="s">
        <f>=HYPERLINK("https://leilaoonline.com.br/lote/detalhe/102037", " TRANSBORDO SERMAG 08 T 51 2000, ANO 2008, FR10129, LOC. BOM RETIRO")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5.500,00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=HYPERLINK("https://leilaoonline.com.br/lote/detalhe/102034", "24347")</f>
      </c>
      <c r="B188" s="4" t="s">
        <f>=HYPERLINK("https://leilaoonline.com.br/lote/detalhe/102034", " ADUBADEIRA JM3520SH JUMIL,  ANO 2011, FR57303, LOC. BOM RETIRO")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=HYPERLINK("https://leilaoonline.com.br/lote/detalhe/102020", "24351")</f>
      </c>
      <c r="B189" s="4" t="s">
        <f>=HYPERLINK("https://leilaoonline.com.br/lote/detalhe/102020", " REBOQUE FNV 7,60 M FROTA 81924 ANO 1986/1986, CARROCERIA TRANBORDO , ANO 2010, FR 84754, , BOM RETIRO")</f>
      </c>
      <c r="C189" s="4" t="inlineStr">
        <is>
          <t>Vendido</t>
        </is>
      </c>
      <c r="D189" s="4" t="inlineStr">
        <is>
          <t>22</t>
        </is>
      </c>
      <c r="E189" s="5" t="inlineStr">
        <is>
          <t>17.500,00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=HYPERLINK("https://leilaoonline.com.br/lote/detalhe/103169", "24365")</f>
      </c>
      <c r="B190" s="4" t="s">
        <f>=HYPERLINK("https://leilaoonline.com.br/lote/detalhe/103169", "COLHEDORA J.DEERE 3520, ANO 2010, FR163624, UND BOM RETIRO  - não funciona")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=HYPERLINK("https://leilaoonline.com.br/lote/detalhe/103170", "24378")</f>
      </c>
      <c r="B191" s="4" t="s">
        <f>=HYPERLINK("https://leilaoonline.com.br/lote/detalhe/103170", "COLHEDORA J. DEERE 3522 2L, ANO 2008, FR50133, LOC.BOM RETIRO 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20.000,00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=HYPERLINK("https://leilaoonline.com.br/lote/detalhe/102049", "24379")</f>
      </c>
      <c r="B192" s="4" t="s">
        <f>=HYPERLINK("https://leilaoonline.com.br/lote/detalhe/102049", " CARROCERIA TRANSBORDO -FROTA-FR57584-ANO2013--UNIDADE-BOM RETIRO")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=HYPERLINK("https://leilaoonline.com.br/lote/detalhe/102050", "24411")</f>
      </c>
      <c r="B193" s="4" t="s">
        <f>=HYPERLINK("https://leilaoonline.com.br/lote/detalhe/102050", " ADUBADEIRA MARCA JUMIL MODELO JM3520SH-FROTA-FR57317-ANO2012--UNIDADE-BOM RETIRO")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500,00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=HYPERLINK("https://leilaoonline.com.br/lote/detalhe/102662", "25004")</f>
      </c>
      <c r="B194" s="4" t="s">
        <f>=HYPERLINK("https://leilaoonline.com.br/lote/detalhe/102662", "01 TRANSFORMADOR DE ENERGIA DE 112,5 KVA, 01 UND. CALIBRADORA DE 5.000 LTS E 01 UND. CALIBRADORA DE 2.000 LTS -LOC TERMINAL DE CUIABA")</f>
      </c>
      <c r="C194" s="4" t="inlineStr">
        <is>
          <t>Vendido</t>
        </is>
      </c>
      <c r="D194" s="4" t="inlineStr">
        <is>
          <t>6</t>
        </is>
      </c>
      <c r="E194" s="5" t="inlineStr">
        <is>
          <t>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=HYPERLINK("https://leilaoonline.com.br/lote/detalhe/103853", "30029")</f>
      </c>
      <c r="B195" s="4" t="s">
        <f>=HYPERLINK("https://leilaoonline.com.br/lote/detalhe/103853", "CULTIVADOR, ANO 2016, FR4445263, LOC. CAARAPÓ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=HYPERLINK("https://leilaoonline.com.br/lote/detalhe/103852", "30031")</f>
      </c>
      <c r="B196" s="4" t="s">
        <f>=HYPERLINK("https://leilaoonline.com.br/lote/detalhe/103852", "CULTIVADOR, ANO 2016, FR4445262, LOC. CAARAPÓ")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=HYPERLINK("https://leilaoonline.com.br/lote/detalhe/103855", "30102")</f>
      </c>
      <c r="B197" s="4" t="s">
        <f>=HYPERLINK("https://leilaoonline.com.br/lote/detalhe/103855", "TRANSBORDO TESTON PT22000 22T, ANO 2017, FR4445274, LOC.CAARAPÓ")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=HYPERLINK("https://leilaoonline.com.br/lote/detalhe/103856", "30168")</f>
      </c>
      <c r="B198" s="4" t="s">
        <f>=HYPERLINK("https://leilaoonline.com.br/lote/detalhe/103856", "S.REBOQUE USICAMP 12,50M, ANO 2003, FR4451512, LOC. CAARAPÓ")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25.000,00</t>
        </is>
      </c>
      <c r="F19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2026-04-18T15:19:46.00Z</dcterms:created>
  <dc:creator>Tellks Tecnologia</dc:creator>
  <cp:revision>0</cp:revision>
</cp:coreProperties>
</file>