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PESADAS - EMPILHADEIRAS - 18 VAGÕES HOPPER - PLATAFORMAS - UTILITARIO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=HYPERLINK("https://leilaoonline.com.br/lote/detalhe/94896", "010")</f>
      </c>
      <c r="B11" s="4" t="s">
        <f>=HYPERLINK("https://leilaoonline.com.br/lote/detalhe/94896", "GM/ VECTRA ELEGANCE; 2008/2009; ALCO./GASOL.; PRATA - LOC: SÃO PAULO/SP")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17.900,00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=HYPERLINK("https://leilaoonline.com.br/lote/detalhe/95143", "093")</f>
      </c>
      <c r="B12" s="4" t="s">
        <f>=HYPERLINK("https://leilaoonline.com.br/lote/detalhe/95143", "CKS-ATI-049-2021- TRATOR DE PNEU CATERPILLAR 854K, ANO 2008, LOC. CARAJÁS / PA 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126.000,00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=HYPERLINK("https://leilaoonline.com.br/lote/detalhe/94691", "094")</f>
      </c>
      <c r="B13" s="4" t="s">
        <f>=HYPERLINK("https://leilaoonline.com.br/lote/detalhe/94691", "PIC-298-2021 - Carregadeira CATERPILLAR 980H, 2011 - LOC: ITABIRITO/ MG")</f>
      </c>
      <c r="C13" s="4" t="inlineStr">
        <is>
          <t>Vendido</t>
        </is>
      </c>
      <c r="D13" s="4" t="inlineStr">
        <is>
          <t>132</t>
        </is>
      </c>
      <c r="E13" s="5" t="inlineStr">
        <is>
          <t>206.000,00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=HYPERLINK("https://leilaoonline.com.br/lote/detalhe/94596", "095")</f>
      </c>
      <c r="B14" s="4" t="s">
        <f>=HYPERLINK("https://leilaoonline.com.br/lote/detalhe/94596", "PIC-302-2021 - Retroescavadeira CATERPILLAR 323D, 2012 - LOC: ITABIRITO/ MG")</f>
      </c>
      <c r="C14" s="4" t="inlineStr">
        <is>
          <t>Vendido</t>
        </is>
      </c>
      <c r="D14" s="4" t="inlineStr">
        <is>
          <t>66</t>
        </is>
      </c>
      <c r="E14" s="5" t="inlineStr">
        <is>
          <t>243.000,00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=HYPERLINK("https://leilaoonline.com.br/lote/detalhe/94593", "096")</f>
      </c>
      <c r="B15" s="4" t="s">
        <f>=HYPERLINK("https://leilaoonline.com.br/lote/detalhe/94593", "SFH-PC31-2021 - CARREGADEIRA VOLVO  L220F, 2012 - LOC: Simões Filho / Bahia")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168.000,00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=HYPERLINK("https://leilaoonline.com.br/lote/detalhe/94591", "097")</f>
      </c>
      <c r="B16" s="4" t="s">
        <f>=HYPERLINK("https://leilaoonline.com.br/lote/detalhe/94591", "SFH-PC32-2021 - Carregadeira VOLVO L220F, 2013 - LOC: Simões Filho / Bahia")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=HYPERLINK("https://leilaoonline.com.br/lote/detalhe/94584", "098")</f>
      </c>
      <c r="B17" s="4" t="s">
        <f>=HYPERLINK("https://leilaoonline.com.br/lote/detalhe/94584", "PIC-286-2021 - Carregadeira CATERPILLAR 980H, 2012 - LOC: ITABIRITO/MG")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230.500,00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=HYPERLINK("https://leilaoonline.com.br/lote/detalhe/94542", "099")</f>
      </c>
      <c r="B18" s="4" t="s">
        <f>=HYPERLINK("https://leilaoonline.com.br/lote/detalhe/94542", "SLS-EQ-029-2021 - Escavadeira CATERPILLAR 323D, 2009 - LOC: São Luís - MA")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197.000,00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=HYPERLINK("https://leilaoonline.com.br/lote/detalhe/94486", "100")</f>
      </c>
      <c r="B19" s="4" t="s">
        <f>=HYPERLINK("https://leilaoonline.com.br/lote/detalhe/94486", "082-042-2021 - PÁ Carregadeira CATERPILLAR 962H, ANO 2011 - LOC: Vitória / ES")</f>
      </c>
      <c r="C19" s="4" t="inlineStr">
        <is>
          <t>Vendido</t>
        </is>
      </c>
      <c r="D19" s="4" t="inlineStr">
        <is>
          <t>61</t>
        </is>
      </c>
      <c r="E19" s="5" t="inlineStr">
        <is>
          <t>178.000,00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=HYPERLINK("https://leilaoonline.com.br/lote/detalhe/94495", "101")</f>
      </c>
      <c r="B20" s="4" t="s">
        <f>=HYPERLINK("https://leilaoonline.com.br/lote/detalhe/94495", "082-093-2021 - PÁ Carregadeira XCMG, LW500BR, ANO 2017 - LOC: Vitória / ES")</f>
      </c>
      <c r="C20" s="4" t="inlineStr">
        <is>
          <t>Vendido</t>
        </is>
      </c>
      <c r="D20" s="4" t="inlineStr">
        <is>
          <t>60</t>
        </is>
      </c>
      <c r="E20" s="5" t="inlineStr">
        <is>
          <t>170.000,00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=HYPERLINK("https://leilaoonline.com.br/lote/detalhe/94499", "102")</f>
      </c>
      <c r="B21" s="4" t="s">
        <f>=HYPERLINK("https://leilaoonline.com.br/lote/detalhe/94499", "082-103-2021 - Pá Carregadeira XCMG, LW500BR, ANO 2017 - LOC: Vitória / ES")</f>
      </c>
      <c r="C21" s="4" t="inlineStr">
        <is>
          <t>Não vendido</t>
        </is>
      </c>
      <c r="D21" s="4" t="inlineStr">
        <is>
          <t>103</t>
        </is>
      </c>
      <c r="E21" s="5" t="inlineStr">
        <is>
          <t>170.000,00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=HYPERLINK("https://leilaoonline.com.br/lote/detalhe/94500", "103")</f>
      </c>
      <c r="B22" s="4" t="s">
        <f>=HYPERLINK("https://leilaoonline.com.br/lote/detalhe/94500", "082-104-2021 - Pá Carregadeira CATERPILLAR 962H, ANO 2010 - LOC: Vitória / ES")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163.000,00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=HYPERLINK("https://leilaoonline.com.br/lote/detalhe/94502", "104")</f>
      </c>
      <c r="B23" s="4" t="s">
        <f>=HYPERLINK("https://leilaoonline.com.br/lote/detalhe/94502", "082-105-2021 - Guindaste LA FALCO, J 882, ANO 2004 - LOC: Colatina / ES")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78.000,00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=HYPERLINK("https://leilaoonline.com.br/lote/detalhe/94524", "105")</f>
      </c>
      <c r="B24" s="4" t="s">
        <f>=HYPERLINK("https://leilaoonline.com.br/lote/detalhe/94524", "FVIG-EH010-2021 - ESCAVADEIRA CAT 336D, 2016 - CONGONHAS, MG")</f>
      </c>
      <c r="C24" s="4" t="inlineStr">
        <is>
          <t>Vendido</t>
        </is>
      </c>
      <c r="D24" s="4" t="inlineStr">
        <is>
          <t>89</t>
        </is>
      </c>
      <c r="E24" s="5" t="inlineStr">
        <is>
          <t>204.000,00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=HYPERLINK("https://leilaoonline.com.br/lote/detalhe/94525", "106")</f>
      </c>
      <c r="B25" s="4" t="s">
        <f>=HYPERLINK("https://leilaoonline.com.br/lote/detalhe/94525", "FVIG-EH014-2021 - ESCAVADEIRA CAT 336D, 2016 - CONGONHAS, MG")</f>
      </c>
      <c r="C25" s="4" t="inlineStr">
        <is>
          <t>Vendido</t>
        </is>
      </c>
      <c r="D25" s="4" t="inlineStr">
        <is>
          <t>42</t>
        </is>
      </c>
      <c r="E25" s="5" t="inlineStr">
        <is>
          <t>228.000,00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=HYPERLINK("https://leilaoonline.com.br/lote/detalhe/94527", "107")</f>
      </c>
      <c r="B26" s="4" t="s">
        <f>=HYPERLINK("https://leilaoonline.com.br/lote/detalhe/94527", "FVIG-PM008-2021 - CARREGADEIRA CATERPILLAR 966H, 2013 - CONGONHAS,MG")</f>
      </c>
      <c r="C26" s="4" t="inlineStr">
        <is>
          <t>Vendido</t>
        </is>
      </c>
      <c r="D26" s="4" t="inlineStr">
        <is>
          <t>57</t>
        </is>
      </c>
      <c r="E26" s="5" t="inlineStr">
        <is>
          <t>282.000,00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=HYPERLINK("https://leilaoonline.com.br/lote/detalhe/94530", "108")</f>
      </c>
      <c r="B27" s="4" t="s">
        <f>=HYPERLINK("https://leilaoonline.com.br/lote/detalhe/94530", "CKS-ATI-044-2021 - CARREGADEIRA KOMATSU MINING, PCWA1200, 2005 - CARAJÁS, PA")</f>
      </c>
      <c r="C27" s="4" t="inlineStr">
        <is>
          <t>Vendido</t>
        </is>
      </c>
      <c r="D27" s="4" t="inlineStr">
        <is>
          <t>3</t>
        </is>
      </c>
      <c r="E27" s="5" t="inlineStr">
        <is>
          <t>205.000,00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=HYPERLINK("https://leilaoonline.com.br/lote/detalhe/94532", "109")</f>
      </c>
      <c r="B28" s="4" t="s">
        <f>=HYPERLINK("https://leilaoonline.com.br/lote/detalhe/94532", "CKS-ATI-046-2021 - PLATAFORMA ELEVATÓRIA GENIE Z3422, 2006 - CARAJÁS - PARÁ")</f>
      </c>
      <c r="C28" s="4" t="inlineStr">
        <is>
          <t>Vendido</t>
        </is>
      </c>
      <c r="D28" s="4" t="inlineStr">
        <is>
          <t>26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=HYPERLINK("https://leilaoonline.com.br/lote/detalhe/94535", "110")</f>
      </c>
      <c r="B29" s="4" t="s">
        <f>=HYPERLINK("https://leilaoonline.com.br/lote/detalhe/94535", "CKS-ATI-058-2021 - CAMINHÃO FORA DE ESTRADA CATERPILLAR ARTIC 740Q, 2010 - CARAJAS, PA")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122.000,00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=HYPERLINK("https://leilaoonline.com.br/lote/detalhe/94537", "111")</f>
      </c>
      <c r="B30" s="4" t="s">
        <f>=HYPERLINK("https://leilaoonline.com.br/lote/detalhe/94537", "CKS-ATI-064-2021 - TRATOR DE PNEU CATERPILLAR 824H, 2006 - CARAJAS, PA")</f>
      </c>
      <c r="C30" s="4" t="inlineStr">
        <is>
          <t>Vendido</t>
        </is>
      </c>
      <c r="D30" s="4" t="inlineStr">
        <is>
          <t>50</t>
        </is>
      </c>
      <c r="E30" s="5" t="inlineStr">
        <is>
          <t>126.000,00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=HYPERLINK("https://leilaoonline.com.br/lote/detalhe/94538", "112")</f>
      </c>
      <c r="B31" s="4" t="s">
        <f>=HYPERLINK("https://leilaoonline.com.br/lote/detalhe/94538", "CKS-ATI-109-2021 - EMPILHADEIRA  CLARK, 2006 - CARAJAS, PA")</f>
      </c>
      <c r="C31" s="4" t="inlineStr">
        <is>
          <t>Vendido</t>
        </is>
      </c>
      <c r="D31" s="4" t="inlineStr">
        <is>
          <t>59</t>
        </is>
      </c>
      <c r="E31" s="5" t="inlineStr">
        <is>
          <t>64.000,00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=HYPERLINK("https://leilaoonline.com.br/lote/detalhe/94540", "113")</f>
      </c>
      <c r="B32" s="4" t="s">
        <f>=HYPERLINK("https://leilaoonline.com.br/lote/detalhe/94540", "CKS-ATI-110-2021 - CARREGADEIRA CATERPILLAR PC988H, 2011 - CARAJÁS - PARÁ")</f>
      </c>
      <c r="C32" s="4" t="inlineStr">
        <is>
          <t>Vendido</t>
        </is>
      </c>
      <c r="D32" s="4" t="inlineStr">
        <is>
          <t>7</t>
        </is>
      </c>
      <c r="E32" s="5" t="inlineStr">
        <is>
          <t>630.000,00</t>
        </is>
      </c>
      <c r="F32" s="4" t="inlineStr">
        <is>
          <t>10000.00</t>
        </is>
      </c>
    </row>
    <row collapsed="false" customFormat="false" customHeight="false" hidden="false" ht="12.1" outlineLevel="0" r="33">
      <c r="A33" s="5" t="s">
        <f>=HYPERLINK("https://leilaoonline.com.br/lote/detalhe/94589", "114")</f>
      </c>
      <c r="B33" s="4" t="s">
        <f>=HYPERLINK("https://leilaoonline.com.br/lote/detalhe/94589", "CKS-ATI-111-2021 - CARREGADEIRA VOLVO L90E - CARAJAS, PA")</f>
      </c>
      <c r="C33" s="4" t="inlineStr">
        <is>
          <t>Vendido</t>
        </is>
      </c>
      <c r="D33" s="4" t="inlineStr">
        <is>
          <t>72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=HYPERLINK("https://leilaoonline.com.br/lote/detalhe/94590", "115")</f>
      </c>
      <c r="B34" s="4" t="s">
        <f>=HYPERLINK("https://leilaoonline.com.br/lote/detalhe/94590", "CKS-ATI-112-2021 - EMPILHADEIRA HYSTER H360HD, 2006 - CARAJÁS, PA")</f>
      </c>
      <c r="C34" s="4" t="inlineStr">
        <is>
          <t>Vendido</t>
        </is>
      </c>
      <c r="D34" s="4" t="inlineStr">
        <is>
          <t>7</t>
        </is>
      </c>
      <c r="E34" s="5" t="inlineStr">
        <is>
          <t>193.050,00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=HYPERLINK("https://leilaoonline.com.br/lote/detalhe/94585", "116")</f>
      </c>
      <c r="B35" s="4" t="s">
        <f>=HYPERLINK("https://leilaoonline.com.br/lote/detalhe/94585", "PIC-288-2021 - Caminhão 8x4 SCANIA P 420, 2008 - LOC: ITABIRITO/MG")</f>
      </c>
      <c r="C35" s="4" t="inlineStr">
        <is>
          <t>Vendido</t>
        </is>
      </c>
      <c r="D35" s="4" t="inlineStr">
        <is>
          <t>58</t>
        </is>
      </c>
      <c r="E35" s="5" t="inlineStr">
        <is>
          <t>108.000,00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=HYPERLINK("https://leilaoonline.com.br/lote/detalhe/94541", "117")</f>
      </c>
      <c r="B36" s="4" t="s">
        <f>=HYPERLINK("https://leilaoonline.com.br/lote/detalhe/94541", "SLS-NXK5693-2021 - Ambulância I/M.BENZ CORTEZ12 AMB, ANO 2011 - LOC: São Luís - MA")</f>
      </c>
      <c r="C36" s="4" t="inlineStr">
        <is>
          <t>Vendido</t>
        </is>
      </c>
      <c r="D36" s="4" t="inlineStr">
        <is>
          <t>43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=HYPERLINK("https://leilaoonline.com.br/lote/detalhe/94526", "118")</f>
      </c>
      <c r="B37" s="4" t="s">
        <f>=HYPERLINK("https://leilaoonline.com.br/lote/detalhe/94526", "082-108-2021 - Caminhonete MITSUBISHI MMC/L200 4X4 GL, ANO 2005 - LOC.: Vitória / ES")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=HYPERLINK("https://leilaoonline.com.br/lote/detalhe/94496", "119")</f>
      </c>
      <c r="B38" s="4" t="s">
        <f>=HYPERLINK("https://leilaoonline.com.br/lote/detalhe/94496", "082-098-2021 - Caminhão carroceria MERCEDES BENZ 709, ANO 1994 - LOC: Vitória/ES")</f>
      </c>
      <c r="C38" s="4" t="inlineStr">
        <is>
          <t>Vendido</t>
        </is>
      </c>
      <c r="D38" s="4" t="inlineStr">
        <is>
          <t>54</t>
        </is>
      </c>
      <c r="E38" s="5" t="inlineStr">
        <is>
          <t>30.750,00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=HYPERLINK("https://leilaoonline.com.br/lote/detalhe/94488", "120")</f>
      </c>
      <c r="B39" s="4" t="s">
        <f>=HYPERLINK("https://leilaoonline.com.br/lote/detalhe/94488", "082-044-2021 - Mini carregadeira Caterpillar 246C, ANO 2012 - LOC.  Vitória / ES")</f>
      </c>
      <c r="C39" s="4" t="inlineStr">
        <is>
          <t>Vendido</t>
        </is>
      </c>
      <c r="D39" s="4" t="inlineStr">
        <is>
          <t>52</t>
        </is>
      </c>
      <c r="E39" s="5" t="inlineStr">
        <is>
          <t>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=HYPERLINK("https://leilaoonline.com.br/lote/detalhe/94490", "121")</f>
      </c>
      <c r="B40" s="4" t="s">
        <f>=HYPERLINK("https://leilaoonline.com.br/lote/detalhe/94490", "082-047-2021 - Mini carregadeira Caterpillar 226B3, ANO 2014 - LOC:  Vitória / ES")</f>
      </c>
      <c r="C40" s="4" t="inlineStr">
        <is>
          <t>Vendido</t>
        </is>
      </c>
      <c r="D40" s="4" t="inlineStr">
        <is>
          <t>58</t>
        </is>
      </c>
      <c r="E40" s="5" t="inlineStr">
        <is>
          <t>78.000,00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=HYPERLINK("https://leilaoonline.com.br/lote/detalhe/94491", "122")</f>
      </c>
      <c r="B41" s="4" t="s">
        <f>=HYPERLINK("https://leilaoonline.com.br/lote/detalhe/94491", "082-048-2021 - Mini carregadeira Caterpillar 236D, ANO 2015 - LOC:  Vitória / ES")</f>
      </c>
      <c r="C41" s="4" t="inlineStr">
        <is>
          <t>Vendido</t>
        </is>
      </c>
      <c r="D41" s="4" t="inlineStr">
        <is>
          <t>60</t>
        </is>
      </c>
      <c r="E41" s="5" t="inlineStr">
        <is>
          <t>80.000,00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=HYPERLINK("https://leilaoonline.com.br/lote/detalhe/94493", "123")</f>
      </c>
      <c r="B42" s="4" t="s">
        <f>=HYPERLINK("https://leilaoonline.com.br/lote/detalhe/94493", "082-051-2021 - Mini carregadeira Caterpillar 236D, ANO 2016 - LOC:  Vitória / ES")</f>
      </c>
      <c r="C42" s="4" t="inlineStr">
        <is>
          <t>Vendido</t>
        </is>
      </c>
      <c r="D42" s="4" t="inlineStr">
        <is>
          <t>63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=HYPERLINK("https://leilaoonline.com.br/lote/detalhe/94494", "124")</f>
      </c>
      <c r="B43" s="4" t="s">
        <f>=HYPERLINK("https://leilaoonline.com.br/lote/detalhe/94494", "082-052-2021 - Mini carregadeira Caterpillar 236D, ANO 2015 - LOC:  Vitória / ES")</f>
      </c>
      <c r="C43" s="4" t="inlineStr">
        <is>
          <t>Vendido</t>
        </is>
      </c>
      <c r="D43" s="4" t="inlineStr">
        <is>
          <t>49</t>
        </is>
      </c>
      <c r="E43" s="5" t="inlineStr">
        <is>
          <t>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=HYPERLINK("https://leilaoonline.com.br/lote/detalhe/94539", "125")</f>
      </c>
      <c r="B44" s="4" t="s">
        <f>=HYPERLINK("https://leilaoonline.com.br/lote/detalhe/94539", "SFH-PA02-2021 - Carregadeira VOLVO L180F, ANO 2008 - LOC: Simões Filho / Bahia")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165.000,00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=HYPERLINK("https://leilaoonline.com.br/lote/detalhe/94592", "126")</f>
      </c>
      <c r="B45" s="4" t="s">
        <f>=HYPERLINK("https://leilaoonline.com.br/lote/detalhe/94592", "CKS-ATI-113-2021 - PRENSA HIDRÁULICA MARCON, 125 TON, 2016 - CARAJÁS, PA")</f>
      </c>
      <c r="C45" s="4" t="inlineStr">
        <is>
          <t>Vendido</t>
        </is>
      </c>
      <c r="D45" s="4" t="inlineStr">
        <is>
          <t>8</t>
        </is>
      </c>
      <c r="E45" s="5" t="inlineStr">
        <is>
          <t>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=HYPERLINK("https://leilaoonline.com.br/lote/detalhe/94594", "127")</f>
      </c>
      <c r="B46" s="4" t="s">
        <f>=HYPERLINK("https://leilaoonline.com.br/lote/detalhe/94594", "ITA-055-2021 - CAMINHÃO 6X4 MERCEDES BENZ 2726 6X4, 2009 - ITABIRA, MG")</f>
      </c>
      <c r="C46" s="4" t="inlineStr">
        <is>
          <t>Vendido</t>
        </is>
      </c>
      <c r="D46" s="4" t="inlineStr">
        <is>
          <t>135</t>
        </is>
      </c>
      <c r="E46" s="5" t="inlineStr">
        <is>
          <t>165.000,00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=HYPERLINK("https://leilaoonline.com.br/lote/detalhe/94533", "128")</f>
      </c>
      <c r="B47" s="4" t="s">
        <f>=HYPERLINK("https://leilaoonline.com.br/lote/detalhe/94533", "GSO-HEU6347-2021 - Caminhão 8x4 MERCEDES BENZ ACTROS 4844K8X4, 2009/2010 - Barão de Cocais/MG")</f>
      </c>
      <c r="C47" s="4" t="inlineStr">
        <is>
          <t>Vendido</t>
        </is>
      </c>
      <c r="D47" s="4" t="inlineStr">
        <is>
          <t>97</t>
        </is>
      </c>
      <c r="E47" s="5" t="inlineStr">
        <is>
          <t>118.000,00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=HYPERLINK("https://leilaoonline.com.br/lote/detalhe/94531", "129")</f>
      </c>
      <c r="B48" s="4" t="s">
        <f>=HYPERLINK("https://leilaoonline.com.br/lote/detalhe/94531", "GSO-CP5919-2021 - Caminhão 8x4 MERCEDES BENZ ACTROS 4844K8X4, 2009/2010 - LOC: Barão de Cocais/MG")</f>
      </c>
      <c r="C48" s="4" t="inlineStr">
        <is>
          <t>Vendido</t>
        </is>
      </c>
      <c r="D48" s="4" t="inlineStr">
        <is>
          <t>95</t>
        </is>
      </c>
      <c r="E48" s="5" t="inlineStr">
        <is>
          <t>118.000,00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=HYPERLINK("https://leilaoonline.com.br/lote/detalhe/94528", "130")</f>
      </c>
      <c r="B49" s="4" t="s">
        <f>=HYPERLINK("https://leilaoonline.com.br/lote/detalhe/94528", "BRU-OQY5061-2021 - Caminhão 8x4 SCANIA G 440, ANO 2013 - LOC: SÃO GONÇALO DO RIO ABAIXO/ MG")</f>
      </c>
      <c r="C49" s="4" t="inlineStr">
        <is>
          <t>Vendido</t>
        </is>
      </c>
      <c r="D49" s="4" t="inlineStr">
        <is>
          <t>102</t>
        </is>
      </c>
      <c r="E49" s="5" t="inlineStr">
        <is>
          <t>156.000,00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=HYPERLINK("https://leilaoonline.com.br/lote/detalhe/94536", "131")</f>
      </c>
      <c r="B50" s="4" t="s">
        <f>=HYPERLINK("https://leilaoonline.com.br/lote/detalhe/94536", "MRB-NHK8269-2021 - Caminhonete FORD/F350 CD, 2007/2008 - LOC: MARABÁ - PA ")</f>
      </c>
      <c r="C50" s="4" t="inlineStr">
        <is>
          <t>Vendido</t>
        </is>
      </c>
      <c r="D50" s="4" t="inlineStr">
        <is>
          <t>50</t>
        </is>
      </c>
      <c r="E50" s="5" t="inlineStr">
        <is>
          <t>62.000,00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=HYPERLINK("https://leilaoonline.com.br/lote/detalhe/94557", "132")</f>
      </c>
      <c r="B51" s="4" t="s">
        <f>=HYPERLINK("https://leilaoonline.com.br/lote/detalhe/94557", "SLB-033-2021 - Empilhadeira CLARK C70D, 2009 - LOC: Marabá-PA")</f>
      </c>
      <c r="C51" s="4" t="inlineStr">
        <is>
          <t>Vendido</t>
        </is>
      </c>
      <c r="D51" s="4" t="inlineStr">
        <is>
          <t>21</t>
        </is>
      </c>
      <c r="E51" s="5" t="inlineStr">
        <is>
          <t>40.000,00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=HYPERLINK("https://leilaoonline.com.br/lote/detalhe/94580", "133")</f>
      </c>
      <c r="B52" s="4" t="s">
        <f>=HYPERLINK("https://leilaoonline.com.br/lote/detalhe/94580", "SLB-032-2021 - Empilhadeira CLARK CMP50SD 5T, 2009 - LOC: Marabá-PA")</f>
      </c>
      <c r="C52" s="4" t="inlineStr">
        <is>
          <t>Vendido</t>
        </is>
      </c>
      <c r="D52" s="4" t="inlineStr">
        <is>
          <t>30</t>
        </is>
      </c>
      <c r="E52" s="5" t="inlineStr">
        <is>
          <t>39.000,00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=HYPERLINK("https://leilaoonline.com.br/lote/detalhe/94581", "134")</f>
      </c>
      <c r="B53" s="4" t="s">
        <f>=HYPERLINK("https://leilaoonline.com.br/lote/detalhe/94581", "SLB-030-2021 - Empilhadeira CLARK C30D, 2009 - LOC: Marabá-PA")</f>
      </c>
      <c r="C53" s="4" t="inlineStr">
        <is>
          <t>Vendido</t>
        </is>
      </c>
      <c r="D53" s="4" t="inlineStr">
        <is>
          <t>23</t>
        </is>
      </c>
      <c r="E53" s="5" t="inlineStr">
        <is>
          <t>33.000,00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=HYPERLINK("https://leilaoonline.com.br/lote/detalhe/94595", "135")</f>
      </c>
      <c r="B54" s="4" t="s">
        <f>=HYPERLINK("https://leilaoonline.com.br/lote/detalhe/94595", "ITA-056-2021 - CAMINHÃO 8X4 SCANIA P420 B8X4, 2011 - ITABIRA, MG")</f>
      </c>
      <c r="C54" s="4" t="inlineStr">
        <is>
          <t>Vendido</t>
        </is>
      </c>
      <c r="D54" s="4" t="inlineStr">
        <is>
          <t>115</t>
        </is>
      </c>
      <c r="E54" s="5" t="inlineStr">
        <is>
          <t>137.000,00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=HYPERLINK("https://leilaoonline.com.br/lote/detalhe/94597", "136")</f>
      </c>
      <c r="B55" s="4" t="s">
        <f>=HYPERLINK("https://leilaoonline.com.br/lote/detalhe/94597", "ITA-057-2021 - GUINDASTE ARGOS AGI 20.5-13.8/32, 2011 - ITABIRA, MG")</f>
      </c>
      <c r="C55" s="4" t="inlineStr">
        <is>
          <t>Vendido</t>
        </is>
      </c>
      <c r="D55" s="4" t="inlineStr">
        <is>
          <t>55</t>
        </is>
      </c>
      <c r="E55" s="5" t="inlineStr">
        <is>
          <t>71.000,00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=HYPERLINK("https://leilaoonline.com.br/lote/detalhe/94717", "138")</f>
      </c>
      <c r="B56" s="4" t="s">
        <f>=HYPERLINK("https://leilaoonline.com.br/lote/detalhe/94717", "OIA-038-2021 - PA CARREGADEIRA CONVENCIONAL CAT 988 H, 2008 - OURILÂNDIA, PA")</f>
      </c>
      <c r="C56" s="4" t="inlineStr">
        <is>
          <t>Vendido</t>
        </is>
      </c>
      <c r="D56" s="4" t="inlineStr">
        <is>
          <t>225</t>
        </is>
      </c>
      <c r="E56" s="5" t="inlineStr">
        <is>
          <t>271.000,00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=HYPERLINK("https://leilaoonline.com.br/lote/detalhe/94714", "139")</f>
      </c>
      <c r="B57" s="4" t="s">
        <f>=HYPERLINK("https://leilaoonline.com.br/lote/detalhe/94714", "OIA-037-2021 - CAMINHÃO ARTICULADO CATERPILLAR 740 39.5 TON, 2008 - OURILÂNDIA, PA")</f>
      </c>
      <c r="C57" s="4" t="inlineStr">
        <is>
          <t>Não vendido</t>
        </is>
      </c>
      <c r="D57" s="4" t="inlineStr">
        <is>
          <t>59</t>
        </is>
      </c>
      <c r="E57" s="5" t="inlineStr">
        <is>
          <t>104.000,00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=HYPERLINK("https://leilaoonline.com.br/lote/detalhe/94711", "140")</f>
      </c>
      <c r="B58" s="4" t="s">
        <f>=HYPERLINK("https://leilaoonline.com.br/lote/detalhe/94711", "OIA-036-2021 - CAMINHÃO ARTICULADO CATERPILLAR 740 39.5 TON, 2008 - OURILÂNDIA, PA")</f>
      </c>
      <c r="C58" s="4" t="inlineStr">
        <is>
          <t>Não vendido</t>
        </is>
      </c>
      <c r="D58" s="4" t="inlineStr">
        <is>
          <t>63</t>
        </is>
      </c>
      <c r="E58" s="5" t="inlineStr">
        <is>
          <t>111.000,00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=HYPERLINK("https://leilaoonline.com.br/lote/detalhe/94707", "141")</f>
      </c>
      <c r="B59" s="4" t="s">
        <f>=HYPERLINK("https://leilaoonline.com.br/lote/detalhe/94707", "OIA-035-2021 - CAMINHÃO ARTICULADO CATERPILLAR 740 39.5 TON, 2008 - OURILÂNDIA, PA")</f>
      </c>
      <c r="C59" s="4" t="inlineStr">
        <is>
          <t>Vendido</t>
        </is>
      </c>
      <c r="D59" s="4" t="inlineStr">
        <is>
          <t>89</t>
        </is>
      </c>
      <c r="E59" s="5" t="inlineStr">
        <is>
          <t>159.700,00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=HYPERLINK("https://leilaoonline.com.br/lote/detalhe/94702", "142")</f>
      </c>
      <c r="B60" s="4" t="s">
        <f>=HYPERLINK("https://leilaoonline.com.br/lote/detalhe/94702", "OIA-034-2021 - CAMINHÃO ARTICULADO CATERPILLAR 740 39.5 TON, 2008 - OURILÂNDIA, PA")</f>
      </c>
      <c r="C60" s="4" t="inlineStr">
        <is>
          <t>Vendido</t>
        </is>
      </c>
      <c r="D60" s="4" t="inlineStr">
        <is>
          <t>74</t>
        </is>
      </c>
      <c r="E60" s="5" t="inlineStr">
        <is>
          <t>148.000,00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=HYPERLINK("https://leilaoonline.com.br/lote/detalhe/94700", "143")</f>
      </c>
      <c r="B61" s="4" t="s">
        <f>=HYPERLINK("https://leilaoonline.com.br/lote/detalhe/94700", "OIA-033-2021 - CAMINHÃO ARTICULADO CATERPILLAR 740 39.5 TON, 2008 - OURILÂNDIA, MG")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87.000,00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=HYPERLINK("https://leilaoonline.com.br/lote/detalhe/94697", "144")</f>
      </c>
      <c r="B62" s="4" t="s">
        <f>=HYPERLINK("https://leilaoonline.com.br/lote/detalhe/94697", "OIA-032-2021 - CAMINHÃO ARTICULADO CATERPILLAR 740 39.5 TON, 2008 - OURILÂNDIA, PA")</f>
      </c>
      <c r="C62" s="4" t="inlineStr">
        <is>
          <t>Vendido</t>
        </is>
      </c>
      <c r="D62" s="4" t="inlineStr">
        <is>
          <t>88</t>
        </is>
      </c>
      <c r="E62" s="5" t="inlineStr">
        <is>
          <t>136.000,00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=HYPERLINK("https://leilaoonline.com.br/lote/detalhe/94696", "145")</f>
      </c>
      <c r="B63" s="4" t="s">
        <f>=HYPERLINK("https://leilaoonline.com.br/lote/detalhe/94696", "OIA-031-2021 - CAMINHÃO ARTICULADO CATERPILLAR 740 39.5 TON, 2008 - OURILÂNDIA, PA")</f>
      </c>
      <c r="C63" s="4" t="inlineStr">
        <is>
          <t>Vendido</t>
        </is>
      </c>
      <c r="D63" s="4" t="inlineStr">
        <is>
          <t>56</t>
        </is>
      </c>
      <c r="E63" s="5" t="inlineStr">
        <is>
          <t>122.000,00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=HYPERLINK("https://leilaoonline.com.br/lote/detalhe/94695", "146")</f>
      </c>
      <c r="B64" s="4" t="s">
        <f>=HYPERLINK("https://leilaoonline.com.br/lote/detalhe/94695", "OIA-030-2021 - CAMINHÃO BASCULANTE CATERPILLAR 740 39,5TON, 2008 - OURILÂNDIA, PA")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93.000,00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=HYPERLINK("https://leilaoonline.com.br/lote/detalhe/94692", "147")</f>
      </c>
      <c r="B65" s="4" t="s">
        <f>=HYPERLINK("https://leilaoonline.com.br/lote/detalhe/94692", "MUT-018-2021 - RETROESCAVADEIRA LIEBHERR R974C, 2014 - NOVA LIMA, MG")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70.000,00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=HYPERLINK("https://leilaoonline.com.br/lote/detalhe/94690", "148")</f>
      </c>
      <c r="B66" s="4" t="s">
        <f>=HYPERLINK("https://leilaoonline.com.br/lote/detalhe/94690", "MUT-016-2021 - PLATAFORMA GENIE Z4525J, 2006 -  NOVA LIMA, MG")</f>
      </c>
      <c r="C66" s="4" t="inlineStr">
        <is>
          <t>Vendido</t>
        </is>
      </c>
      <c r="D66" s="4" t="inlineStr">
        <is>
          <t>132</t>
        </is>
      </c>
      <c r="E66" s="5" t="inlineStr">
        <is>
          <t>155.000,00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=HYPERLINK("https://leilaoonline.com.br/lote/detalhe/94689", "149")</f>
      </c>
      <c r="B67" s="4" t="s">
        <f>=HYPERLINK("https://leilaoonline.com.br/lote/detalhe/94689", "MUT-015-2021 - RETROESCAVADEIRA CTA 390D, 2013 - NOVA LIMA/ MG")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77.000,00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=HYPERLINK("https://leilaoonline.com.br/lote/detalhe/94586", "150")</f>
      </c>
      <c r="B68" s="4" t="s">
        <f>=HYPERLINK("https://leilaoonline.com.br/lote/detalhe/94586", "PIC-289-2021 - Plataforma elevatória GENIE Z3422, 2011 - LOC: ITABIRITO/ MG")</f>
      </c>
      <c r="C68" s="4" t="inlineStr">
        <is>
          <t>Vendido</t>
        </is>
      </c>
      <c r="D68" s="4" t="inlineStr">
        <is>
          <t>85</t>
        </is>
      </c>
      <c r="E68" s="5" t="inlineStr">
        <is>
          <t>97.000,00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=HYPERLINK("https://leilaoonline.com.br/lote/detalhe/94588", "151")</f>
      </c>
      <c r="B69" s="4" t="s">
        <f>=HYPERLINK("https://leilaoonline.com.br/lote/detalhe/94588", "PIC-290-2021 - Empilhadeira PALETRANS PX1235, 2010 - LOC: ITABIRITO/MG")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=HYPERLINK("https://leilaoonline.com.br/lote/detalhe/94722", "152")</f>
      </c>
      <c r="B70" s="4" t="s">
        <f>=HYPERLINK("https://leilaoonline.com.br/lote/detalhe/94722", "PIC-291-2021 - EMPILHADEIRA PALETRANS PX1235, 2010 - ITABIRITO, MG")</f>
      </c>
      <c r="C70" s="4" t="inlineStr">
        <is>
          <t>Vendido</t>
        </is>
      </c>
      <c r="D70" s="4" t="inlineStr">
        <is>
          <t>90</t>
        </is>
      </c>
      <c r="E70" s="5" t="inlineStr">
        <is>
          <t>12.650,00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=HYPERLINK("https://leilaoonline.com.br/lote/detalhe/94726", "153")</f>
      </c>
      <c r="B71" s="4" t="s">
        <f>=HYPERLINK("https://leilaoonline.com.br/lote/detalhe/94726", "PIC-292-2021 - EMPILHADEIRA PALETRANS PX1235, 2010 - ITABIRITO, MG")</f>
      </c>
      <c r="C71" s="4" t="inlineStr">
        <is>
          <t>Vendido</t>
        </is>
      </c>
      <c r="D71" s="4" t="inlineStr">
        <is>
          <t>30</t>
        </is>
      </c>
      <c r="E71" s="5" t="inlineStr">
        <is>
          <t>15.500,00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=HYPERLINK("https://leilaoonline.com.br/lote/detalhe/94728", "154")</f>
      </c>
      <c r="B72" s="4" t="s">
        <f>=HYPERLINK("https://leilaoonline.com.br/lote/detalhe/94728", "PIC-294-2021 - RETROESCAVADEIRA CATERPILLAR 323D, 2011 - ITABIRITO, MG")</f>
      </c>
      <c r="C72" s="4" t="inlineStr">
        <is>
          <t>Vendido</t>
        </is>
      </c>
      <c r="D72" s="4" t="inlineStr">
        <is>
          <t>73</t>
        </is>
      </c>
      <c r="E72" s="5" t="inlineStr">
        <is>
          <t>220.000,00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=HYPERLINK("https://leilaoonline.com.br/lote/detalhe/94729", "155")</f>
      </c>
      <c r="B73" s="4" t="s">
        <f>=HYPERLINK("https://leilaoonline.com.br/lote/detalhe/94729", "PIC-295-2021 - RETROESCAVADEIRA LIEBHERR 964C, 2011 - ITABIRITO, MG")</f>
      </c>
      <c r="C73" s="4" t="inlineStr">
        <is>
          <t>Não vendido</t>
        </is>
      </c>
      <c r="D73" s="4" t="inlineStr">
        <is>
          <t>44</t>
        </is>
      </c>
      <c r="E73" s="5" t="inlineStr">
        <is>
          <t>92.000,00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=HYPERLINK("https://leilaoonline.com.br/lote/detalhe/94730", "156")</f>
      </c>
      <c r="B74" s="4" t="s">
        <f>=HYPERLINK("https://leilaoonline.com.br/lote/detalhe/94730", "PIC-296-2021 - RETROESCAVADEIRA LIEBHERR 964C, 2011 - ITABIRITO, MG")</f>
      </c>
      <c r="C74" s="4" t="inlineStr">
        <is>
          <t>Não vendido</t>
        </is>
      </c>
      <c r="D74" s="4" t="inlineStr">
        <is>
          <t>32</t>
        </is>
      </c>
      <c r="E74" s="5" t="inlineStr">
        <is>
          <t>96.000,00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=HYPERLINK("https://leilaoonline.com.br/lote/detalhe/94731", "157")</f>
      </c>
      <c r="B75" s="4" t="s">
        <f>=HYPERLINK("https://leilaoonline.com.br/lote/detalhe/94731", "PIC-297-2021 - PLATAFORMA ELEVATÓRIA GENIE Z-6034, 2010 - ITABIRITO/ MG")</f>
      </c>
      <c r="C75" s="4" t="inlineStr">
        <is>
          <t>Vendido</t>
        </is>
      </c>
      <c r="D75" s="4" t="inlineStr">
        <is>
          <t>151</t>
        </is>
      </c>
      <c r="E75" s="5" t="inlineStr">
        <is>
          <t>203.000,00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=HYPERLINK("https://leilaoonline.com.br/lote/detalhe/94534", "198")</f>
      </c>
      <c r="B76" s="4" t="s">
        <f>=HYPERLINK("https://leilaoonline.com.br/lote/detalhe/94534", "MCR-010-2021 - Caminhão basculante Scania, ANO 2003 - LOC: Corumbá/MS")</f>
      </c>
      <c r="C76" s="4" t="inlineStr">
        <is>
          <t>Não vendido</t>
        </is>
      </c>
      <c r="D76" s="4" t="inlineStr">
        <is>
          <t>43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=HYPERLINK("https://leilaoonline.com.br/lote/detalhe/94529", "199")</f>
      </c>
      <c r="B77" s="4" t="s">
        <f>=HYPERLINK("https://leilaoonline.com.br/lote/detalhe/94529", "FAB-CK7530-2021 - Caminhão guindauto Mercedes Benz L1215, ANO 2002 - LOC: OURO PRETO/MG")</f>
      </c>
      <c r="C77" s="4" t="inlineStr">
        <is>
          <t>Vendido</t>
        </is>
      </c>
      <c r="D77" s="4" t="inlineStr">
        <is>
          <t>41</t>
        </is>
      </c>
      <c r="E77" s="5" t="inlineStr">
        <is>
          <t>51.000,00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=HYPERLINK("https://leilaoonline.com.br/lote/detalhe/94456", "200")</f>
      </c>
      <c r="B78" s="4" t="s">
        <f>=HYPERLINK("https://leilaoonline.com.br/lote/detalhe/94456", "FVIG-CB067-2021 - CAMINHÃO BASCULANTE ACTROS 4844K 8x4 2016 - CONGONHAS, MG")</f>
      </c>
      <c r="C78" s="4" t="inlineStr">
        <is>
          <t>Não vendido</t>
        </is>
      </c>
      <c r="D78" s="4" t="inlineStr">
        <is>
          <t>98</t>
        </is>
      </c>
      <c r="E78" s="5" t="inlineStr">
        <is>
          <t>185.000,00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=HYPERLINK("https://leilaoonline.com.br/lote/detalhe/94475", "201")</f>
      </c>
      <c r="B79" s="4" t="s">
        <f>=HYPERLINK("https://leilaoonline.com.br/lote/detalhe/94475", "FVIG-CB068-2021 - CAMINHÃO BASCULANTE ACTROS 4844K 8x4 2016 - CONGONHAS, MG")</f>
      </c>
      <c r="C79" s="4" t="inlineStr">
        <is>
          <t>Não vendido</t>
        </is>
      </c>
      <c r="D79" s="4" t="inlineStr">
        <is>
          <t>87</t>
        </is>
      </c>
      <c r="E79" s="5" t="inlineStr">
        <is>
          <t>190.000,00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=HYPERLINK("https://leilaoonline.com.br/lote/detalhe/94476", "202")</f>
      </c>
      <c r="B80" s="4" t="s">
        <f>=HYPERLINK("https://leilaoonline.com.br/lote/detalhe/94476", "FVIG-CB069-2021 - CAMINHÃO BASCULANTE ACTROS 4844K 8x4, 2016 - CONGONHAS, MG")</f>
      </c>
      <c r="C80" s="4" t="inlineStr">
        <is>
          <t>Vendido</t>
        </is>
      </c>
      <c r="D80" s="4" t="inlineStr">
        <is>
          <t>55</t>
        </is>
      </c>
      <c r="E80" s="5" t="inlineStr">
        <is>
          <t>140.000,00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=HYPERLINK("https://leilaoonline.com.br/lote/detalhe/94477", "203")</f>
      </c>
      <c r="B81" s="4" t="s">
        <f>=HYPERLINK("https://leilaoonline.com.br/lote/detalhe/94477", "FVIG-CB070-2021 - CAMINHÃO BASCULANTE ACTROS 4844K 8x4, 2016 - CONGONHAS, MG")</f>
      </c>
      <c r="C81" s="4" t="inlineStr">
        <is>
          <t>Não vendido</t>
        </is>
      </c>
      <c r="D81" s="4" t="inlineStr">
        <is>
          <t>60</t>
        </is>
      </c>
      <c r="E81" s="5" t="inlineStr">
        <is>
          <t>158.000,00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=HYPERLINK("https://leilaoonline.com.br/lote/detalhe/94478", "204")</f>
      </c>
      <c r="B82" s="4" t="s">
        <f>=HYPERLINK("https://leilaoonline.com.br/lote/detalhe/94478", "FVIG-CB071-2021 - CAMINHÃO BASCULANTE ACTROS 4844K 8x4, 2016 - CONGONHAS, MG")</f>
      </c>
      <c r="C82" s="4" t="inlineStr">
        <is>
          <t>Não vendido</t>
        </is>
      </c>
      <c r="D82" s="4" t="inlineStr">
        <is>
          <t>90</t>
        </is>
      </c>
      <c r="E82" s="5" t="inlineStr">
        <is>
          <t>206.000,00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=HYPERLINK("https://leilaoonline.com.br/lote/detalhe/94479", "205")</f>
      </c>
      <c r="B83" s="4" t="s">
        <f>=HYPERLINK("https://leilaoonline.com.br/lote/detalhe/94479", "FVIG-CB072-2021 - CAMINHÃO BASCULANTE ACTROS 4844K 8x4, 2016 - CONGONHAS, MG")</f>
      </c>
      <c r="C83" s="4" t="inlineStr">
        <is>
          <t>Não vendido</t>
        </is>
      </c>
      <c r="D83" s="4" t="inlineStr">
        <is>
          <t>84</t>
        </is>
      </c>
      <c r="E83" s="5" t="inlineStr">
        <is>
          <t>195.000,00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=HYPERLINK("https://leilaoonline.com.br/lote/detalhe/94480", "206")</f>
      </c>
      <c r="B84" s="4" t="s">
        <f>=HYPERLINK("https://leilaoonline.com.br/lote/detalhe/94480", "FVIG-CB073-2021 - CAMINÃO BASCULANTE ACTROS 4844K 8x4, 2016 - CONGONHAS, MG")</f>
      </c>
      <c r="C84" s="4" t="inlineStr">
        <is>
          <t>Não vendido</t>
        </is>
      </c>
      <c r="D84" s="4" t="inlineStr">
        <is>
          <t>61</t>
        </is>
      </c>
      <c r="E84" s="5" t="inlineStr">
        <is>
          <t>158.000,00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=HYPERLINK("https://leilaoonline.com.br/lote/detalhe/94481", "207")</f>
      </c>
      <c r="B85" s="4" t="s">
        <f>=HYPERLINK("https://leilaoonline.com.br/lote/detalhe/94481", "FVIG-CB074-2021 - CAMINHÃO BASCULANTE ACTROS 4844K 8x4, 2016 - CONGONHAS, MG")</f>
      </c>
      <c r="C85" s="4" t="inlineStr">
        <is>
          <t>Vendido</t>
        </is>
      </c>
      <c r="D85" s="4" t="inlineStr">
        <is>
          <t>36</t>
        </is>
      </c>
      <c r="E85" s="5" t="inlineStr">
        <is>
          <t>105.000,00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=HYPERLINK("https://leilaoonline.com.br/lote/detalhe/94482", "208")</f>
      </c>
      <c r="B86" s="4" t="s">
        <f>=HYPERLINK("https://leilaoonline.com.br/lote/detalhe/94482", "FVIG-CB075-2021 - CAMINÃO BASCULANTE ACTROS 4844K 8x4, 2016 - CONGONHAS, MG")</f>
      </c>
      <c r="C86" s="4" t="inlineStr">
        <is>
          <t>Não vendido</t>
        </is>
      </c>
      <c r="D86" s="4" t="inlineStr">
        <is>
          <t>31</t>
        </is>
      </c>
      <c r="E86" s="5" t="inlineStr">
        <is>
          <t>101.000,00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=HYPERLINK("https://leilaoonline.com.br/lote/detalhe/94483", "209")</f>
      </c>
      <c r="B87" s="4" t="s">
        <f>=HYPERLINK("https://leilaoonline.com.br/lote/detalhe/94483", "FVIG-CB076-2021 - CAMINÃO BASCULANTE ACTROS 4844K 8x4, 2017 - CONGONHAS, MG")</f>
      </c>
      <c r="C87" s="4" t="inlineStr">
        <is>
          <t>Não vendido</t>
        </is>
      </c>
      <c r="D87" s="4" t="inlineStr">
        <is>
          <t>34</t>
        </is>
      </c>
      <c r="E87" s="5" t="inlineStr">
        <is>
          <t>102.000,00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=HYPERLINK("https://leilaoonline.com.br/lote/detalhe/94484", "210")</f>
      </c>
      <c r="B88" s="4" t="s">
        <f>=HYPERLINK("https://leilaoonline.com.br/lote/detalhe/94484", "FVIG-CB077-2021 - CAMINHÃO BASCULANTE ACTROS 4844K 8x4, 2017 - CONGONHAS, MG")</f>
      </c>
      <c r="C88" s="4" t="inlineStr">
        <is>
          <t>Não vendido</t>
        </is>
      </c>
      <c r="D88" s="4" t="inlineStr">
        <is>
          <t>32</t>
        </is>
      </c>
      <c r="E88" s="5" t="inlineStr">
        <is>
          <t>99.000,00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=HYPERLINK("https://leilaoonline.com.br/lote/detalhe/94485", "211")</f>
      </c>
      <c r="B89" s="4" t="s">
        <f>=HYPERLINK("https://leilaoonline.com.br/lote/detalhe/94485", "FVIG-CB078-2021 - CAMINHÃO BASCULANTE ACTROS 4844K 8x4, 2017 - CONGONHAS, MG")</f>
      </c>
      <c r="C89" s="4" t="inlineStr">
        <is>
          <t>Não vendido</t>
        </is>
      </c>
      <c r="D89" s="4" t="inlineStr">
        <is>
          <t>79</t>
        </is>
      </c>
      <c r="E89" s="5" t="inlineStr">
        <is>
          <t>188.000,00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=HYPERLINK("https://leilaoonline.com.br/lote/detalhe/94487", "212")</f>
      </c>
      <c r="B90" s="4" t="s">
        <f>=HYPERLINK("https://leilaoonline.com.br/lote/detalhe/94487", "FVIG-CB079-2021 - CAMINHÃO BASCULANTE ACTROS 4844K 8x4, 2017 - CONGONHAS, MG")</f>
      </c>
      <c r="C90" s="4" t="inlineStr">
        <is>
          <t>Não vendido</t>
        </is>
      </c>
      <c r="D90" s="4" t="inlineStr">
        <is>
          <t>108</t>
        </is>
      </c>
      <c r="E90" s="5" t="inlineStr">
        <is>
          <t>235.000,00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=HYPERLINK("https://leilaoonline.com.br/lote/detalhe/94489", "213")</f>
      </c>
      <c r="B91" s="4" t="s">
        <f>=HYPERLINK("https://leilaoonline.com.br/lote/detalhe/94489", "FVIG-CB080-2021 - CAMINHÃO BASCULANTE ACTROS 4844K 8x4, 2017 - CONGONHAS, MG")</f>
      </c>
      <c r="C91" s="4" t="inlineStr">
        <is>
          <t>Não vendido</t>
        </is>
      </c>
      <c r="D91" s="4" t="inlineStr">
        <is>
          <t>47</t>
        </is>
      </c>
      <c r="E91" s="5" t="inlineStr">
        <is>
          <t>125.000,00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=HYPERLINK("https://leilaoonline.com.br/lote/detalhe/94492", "214")</f>
      </c>
      <c r="B92" s="4" t="s">
        <f>=HYPERLINK("https://leilaoonline.com.br/lote/detalhe/94492", "FVIG-CB081-2021 - CAMINHÃO BASCULANTE ACTROS 4844K 8x4, 2017 - CONGONHAS, MG")</f>
      </c>
      <c r="C92" s="4" t="inlineStr">
        <is>
          <t>Não vendido</t>
        </is>
      </c>
      <c r="D92" s="4" t="inlineStr">
        <is>
          <t>103</t>
        </is>
      </c>
      <c r="E92" s="5" t="inlineStr">
        <is>
          <t>238.000,00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=HYPERLINK("https://leilaoonline.com.br/lote/detalhe/94503", "215")</f>
      </c>
      <c r="B93" s="4" t="s">
        <f>=HYPERLINK("https://leilaoonline.com.br/lote/detalhe/94503", "FVIG-CB082-2021 - CAMINHÃO BASCULANTE ACTROS 4844K 8x4, 2017 - CONGONHAS, MG")</f>
      </c>
      <c r="C93" s="4" t="inlineStr">
        <is>
          <t>Não vendido</t>
        </is>
      </c>
      <c r="D93" s="4" t="inlineStr">
        <is>
          <t>64</t>
        </is>
      </c>
      <c r="E93" s="5" t="inlineStr">
        <is>
          <t>170.000,00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=HYPERLINK("https://leilaoonline.com.br/lote/detalhe/94523", "216")</f>
      </c>
      <c r="B94" s="4" t="s">
        <f>=HYPERLINK("https://leilaoonline.com.br/lote/detalhe/94523", "FVIG-CB083-2021 - CAMINHÃO BASCULANTE ACTROS 4844K 8x4, 2017 - CONGONHAS, MG")</f>
      </c>
      <c r="C94" s="4" t="inlineStr">
        <is>
          <t>Não vendido</t>
        </is>
      </c>
      <c r="D94" s="4" t="inlineStr">
        <is>
          <t>88</t>
        </is>
      </c>
      <c r="E94" s="5" t="inlineStr">
        <is>
          <t>219.000,00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=HYPERLINK("https://leilaoonline.com.br/lote/detalhe/94498", "249")</f>
      </c>
      <c r="B95" s="4" t="s">
        <f>=HYPERLINK("https://leilaoonline.com.br/lote/detalhe/94498", "082-102-2021 - Caminhão tanque MERCEDES BENZ, L1313, ANO 1977 - LOC: Linhares/ES")</f>
      </c>
      <c r="C95" s="4" t="inlineStr">
        <is>
          <t>Vendido</t>
        </is>
      </c>
      <c r="D95" s="4" t="inlineStr">
        <is>
          <t>45</t>
        </is>
      </c>
      <c r="E95" s="5" t="inlineStr">
        <is>
          <t>62.500,00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=HYPERLINK("https://leilaoonline.com.br/lote/detalhe/94497", "250")</f>
      </c>
      <c r="B96" s="4" t="s">
        <f>=HYPERLINK("https://leilaoonline.com.br/lote/detalhe/94497", "0L1-ATI-002-2021 - Caminhão basculante SCANIA/P 420 B8X4, ANO: 2011 - LOC: CURIONÓPOLIS / PARÁ")</f>
      </c>
      <c r="C96" s="4" t="inlineStr">
        <is>
          <t>Vendido</t>
        </is>
      </c>
      <c r="D96" s="4" t="inlineStr">
        <is>
          <t>77</t>
        </is>
      </c>
      <c r="E96" s="5" t="inlineStr">
        <is>
          <t>92.000,00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=HYPERLINK("https://leilaoonline.com.br/lote/detalhe/94755", "294")</f>
      </c>
      <c r="B97" s="4" t="s">
        <f>=HYPERLINK("https://leilaoonline.com.br/lote/detalhe/94755", "ACA-EQZIPI-01-2021 - Torre de iluminação BRUSHLESS GENERATOR GF-3-15, 2010/2011 - LOC: AÇAILANDIA - MA")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=HYPERLINK("https://leilaoonline.com.br/lote/detalhe/94749", "295")</f>
      </c>
      <c r="B98" s="4" t="s">
        <f>=HYPERLINK("https://leilaoonline.com.br/lote/detalhe/94749", "082-106-2021 - 16 ITENS RODA GUIA 015 000 000 064 DESENHO VALE I ROBEL;  LOC: VITÓRIA/ES")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=HYPERLINK("https://leilaoonline.com.br/lote/detalhe/94747", "296")</f>
      </c>
      <c r="B99" s="4" t="s">
        <f>=HYPERLINK("https://leilaoonline.com.br/lote/detalhe/94747", "082-101-2021 - 1 ITEM Máquina de cortar mangueira  - LOC: Vitória/ES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=HYPERLINK("https://leilaoonline.com.br/lote/detalhe/94742", "297")</f>
      </c>
      <c r="B100" s="4" t="s">
        <f>=HYPERLINK("https://leilaoonline.com.br/lote/detalhe/94742", "082-084-2021 - 1 ITEM INSUFLADOR/ EXAUSTOR 5780 M3/H - LOC: Vitória/ES")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=HYPERLINK("https://leilaoonline.com.br/lote/detalhe/94739", "298")</f>
      </c>
      <c r="B101" s="4" t="s">
        <f>=HYPERLINK("https://leilaoonline.com.br/lote/detalhe/94739", "082-083-2021 - 1 ITEM INSUFLADOR/ EXAUSTOR 5780 M3/H - LOC: Vitória/ES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=HYPERLINK("https://leilaoonline.com.br/lote/detalhe/94733", "299")</f>
      </c>
      <c r="B102" s="4" t="s">
        <f>=HYPERLINK("https://leilaoonline.com.br/lote/detalhe/94733", "082-041-2021 - Estação de tratamento de água GMAR, 2017 -  LOC: Vitória / ES")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=HYPERLINK("https://leilaoonline.com.br/lote/detalhe/94732", "300")</f>
      </c>
      <c r="B103" s="4" t="s">
        <f>=HYPERLINK("https://leilaoonline.com.br/lote/detalhe/94732", "0L1-MRO-004-2021 - 7 ITENS CHICOTE E JOGO GAXETA - VEJA DESCRITIVO DE ITENS - LOC.: Curionópolis/ PA")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=HYPERLINK("https://leilaoonline.com.br/lote/detalhe/94736", "301")</f>
      </c>
      <c r="B104" s="4" t="s">
        <f>=HYPERLINK("https://leilaoonline.com.br/lote/detalhe/94736", "082-070-2021 - APROX. 9806 ITENS - ROLAMENTO, ADAPTADOR, ARRUELA E OUTROS - VEJA DESCRITIVO DE ITENS - LOC: VITÓRIA / ES")</f>
      </c>
      <c r="C104" s="4" t="inlineStr">
        <is>
          <t>Vendido</t>
        </is>
      </c>
      <c r="D104" s="4" t="inlineStr">
        <is>
          <t>39</t>
        </is>
      </c>
      <c r="E104" s="5" t="inlineStr">
        <is>
          <t>5.600,00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=HYPERLINK("https://leilaoonline.com.br/lote/detalhe/94744", "302")</f>
      </c>
      <c r="B105" s="4" t="s">
        <f>=HYPERLINK("https://leilaoonline.com.br/lote/detalhe/94744", "082-088-2021 - 9 ITENS CONDICIONADORES DE AR - VEJA DESCRITIVO DE ITENS - LOC: Vitória/ES 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=HYPERLINK("https://leilaoonline.com.br/lote/detalhe/94745", "303")</f>
      </c>
      <c r="B106" s="4" t="s">
        <f>=HYPERLINK("https://leilaoonline.com.br/lote/detalhe/94745", "082-094-2021 - APROX. 3305 ITENS MANGUEIRA, REVESTIMENTO E OUTROS - VEJA DESCRITIVO DE ITENS - LOC: VITÓRIA/ES")</f>
      </c>
      <c r="C106" s="4" t="inlineStr">
        <is>
          <t>Vendido</t>
        </is>
      </c>
      <c r="D106" s="4" t="inlineStr">
        <is>
          <t>20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=HYPERLINK("https://leilaoonline.com.br/lote/detalhe/94750", "304")</f>
      </c>
      <c r="B107" s="4" t="s">
        <f>=HYPERLINK("https://leilaoonline.com.br/lote/detalhe/94750", "082-109-2021 - APROX. 3410 ITENS PLACA COMPONENTE, RETENTOR E OUTROS - VEJA DESCRITIVO DE ITENS - LOC: VITÓRIA/ES")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2.150,00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=HYPERLINK("https://leilaoonline.com.br/lote/detalhe/94751", "305")</f>
      </c>
      <c r="B108" s="4" t="s">
        <f>=HYPERLINK("https://leilaoonline.com.br/lote/detalhe/94751", "082-114-2021 - 1 ITEM CASQUILHO FIXO 821C-55-10097 -  LOC: VITÓRIA/ES")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=HYPERLINK("https://leilaoonline.com.br/lote/detalhe/94752", "306")</f>
      </c>
      <c r="B109" s="4" t="s">
        <f>=HYPERLINK("https://leilaoonline.com.br/lote/detalhe/94752", "082-115-2021 - 1 JOGO CASQUILHO 51101043000 METSO ZOLLERN BHW - LOC: VITÓRIA/ES")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=HYPERLINK("https://leilaoonline.com.br/lote/detalhe/94753", "307")</f>
      </c>
      <c r="B110" s="4" t="s">
        <f>=HYPERLINK("https://leilaoonline.com.br/lote/detalhe/94753", "082-116-2021 - 4 PEÇAS CARCAÇA 15801/2-3-0 CVRD-OF.CAR - LOC: VITÓRIA/ES")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=HYPERLINK("https://leilaoonline.com.br/lote/detalhe/94754", "308")</f>
      </c>
      <c r="B111" s="4" t="s">
        <f>=HYPERLINK("https://leilaoonline.com.br/lote/detalhe/94754", "082-117-2021 - APROX. 359 ITENS MOTOR, DISCO, CAVALETE E OUTROS - VEJA DESCRITIVO DE ITENS - LOC: VITÓRIA/ES")</f>
      </c>
      <c r="C111" s="4" t="inlineStr">
        <is>
          <t>Não vendido</t>
        </is>
      </c>
      <c r="D111" s="4" t="inlineStr">
        <is>
          <t>10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=HYPERLINK("https://leilaoonline.com.br/lote/detalhe/94757", "309")</f>
      </c>
      <c r="B112" s="4" t="s">
        <f>=HYPERLINK("https://leilaoonline.com.br/lote/detalhe/94757", "CD-ETF235-2021 - 27 ITENS - MÓDULO DE FORÇA, CILINDRO E OUTROS - VEJA DESCRITIVO DE ITENS - LOC: Barão de Cocais/Minas Gerais ")</f>
      </c>
      <c r="C112" s="4" t="inlineStr">
        <is>
          <t>Não vendido</t>
        </is>
      </c>
      <c r="D112" s="4" t="inlineStr">
        <is>
          <t>21</t>
        </is>
      </c>
      <c r="E112" s="5" t="inlineStr">
        <is>
          <t>37.750,00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=HYPERLINK("https://leilaoonline.com.br/lote/detalhe/94770", "310")</f>
      </c>
      <c r="B113" s="4" t="s">
        <f>=HYPERLINK("https://leilaoonline.com.br/lote/detalhe/94770", "TIG-008-2021 - APROX. 1.616 ITENS - BARRA NÃO METÁLICA, ROLAMENTO E OUTROS - VEJA DESCRITIVO DE ITENS - LOC: MANGARATIBA -  ILHA GUAÍBA/RJ")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=HYPERLINK("https://leilaoonline.com.br/lote/detalhe/94771", "311")</f>
      </c>
      <c r="B114" s="4" t="s">
        <f>=HYPERLINK("https://leilaoonline.com.br/lote/detalhe/94771", "TIG-007-2021 - 158 ITENS CHAPA, PAINEL, PARAFUSO E OUTROS - VEJA DESCRITIVO DE ITENS - LOC: MANGARATIBA - ILHA GUAÍBA/RJ")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=HYPERLINK("https://leilaoonline.com.br/lote/detalhe/94774", "312")</f>
      </c>
      <c r="B115" s="4" t="s">
        <f>=HYPERLINK("https://leilaoonline.com.br/lote/detalhe/94774", "SSG-008-2021-MRO - 17 ITENS MANGUEIRA, RELE E OUTROS - VEJA DESCRITIVO DE ITENS - LOC: CANAA DOS CARAJAS-PA")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2.300,00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=HYPERLINK("https://leilaoonline.com.br/lote/detalhe/94776", "313")</f>
      </c>
      <c r="B116" s="4" t="s">
        <f>=HYPERLINK("https://leilaoonline.com.br/lote/detalhe/94776", "SSG-007-2021-MRO - APROX. 249 ITENS - DISJUNTOR, FUSÍVEL E OUTROS - VEJA DESCRITIVO DE ITENS - LOC: CANAA DOS CARAJAS-PA")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1.850,00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=HYPERLINK("https://leilaoonline.com.br/lote/detalhe/94814", "314")</f>
      </c>
      <c r="B117" s="4" t="s">
        <f>=HYPERLINK("https://leilaoonline.com.br/lote/detalhe/94814", "SLS-MRO-042-2021 - APROX. 9.967 ITENS - ROLAMENTO, ESFERA, BUCHA E OUTROS - VEJA DESCRITIVO DE ITENS - LOC: São Luís - MA")</f>
      </c>
      <c r="C117" s="4" t="inlineStr">
        <is>
          <t>Vendido</t>
        </is>
      </c>
      <c r="D117" s="4" t="inlineStr">
        <is>
          <t>65</t>
        </is>
      </c>
      <c r="E117" s="5" t="inlineStr">
        <is>
          <t>17.500,00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=HYPERLINK("https://leilaoonline.com.br/lote/detalhe/94815", "315")</f>
      </c>
      <c r="B118" s="4" t="s">
        <f>=HYPERLINK("https://leilaoonline.com.br/lote/detalhe/94815", "SLS-MRO-039-2021 - APROX. 443 ITENS - ANEL, RACK E OUTROS - VEJA DESCRITIVO DE ITENS - LOC: SÃO LUÍS - MA")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2.750,00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=HYPERLINK("https://leilaoonline.com.br/lote/detalhe/94817", "316")</f>
      </c>
      <c r="B119" s="4" t="s">
        <f>=HYPERLINK("https://leilaoonline.com.br/lote/detalhe/94817", "SLS-MRO-038-2021 - 85 ITENS - ROLO TRANSP., RETENTOR E OUTROS - VEJA DESCRITIVO DE ITENS - LOC: SÃO LUÍS - MA")</f>
      </c>
      <c r="C119" s="4" t="inlineStr">
        <is>
          <t>Vendido</t>
        </is>
      </c>
      <c r="D119" s="4" t="inlineStr">
        <is>
          <t>23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=HYPERLINK("https://leilaoonline.com.br/lote/detalhe/94818", "317")</f>
      </c>
      <c r="B120" s="4" t="s">
        <f>=HYPERLINK("https://leilaoonline.com.br/lote/detalhe/94818", "SLS-MRO-037-2021 - APROX. 443 ITENS - CONECTOR, VEDAÇÃO, RETENTOR  E OUTROS - VEJA DESCRITIVO DE ITENS - LOC: SÃO LUÍS - MA")</f>
      </c>
      <c r="C120" s="4" t="inlineStr">
        <is>
          <t>Não vendido</t>
        </is>
      </c>
      <c r="D120" s="4" t="inlineStr">
        <is>
          <t>10</t>
        </is>
      </c>
      <c r="E120" s="5" t="inlineStr">
        <is>
          <t>1.850,00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=HYPERLINK("https://leilaoonline.com.br/lote/detalhe/94819", "318")</f>
      </c>
      <c r="B121" s="4" t="s">
        <f>=HYPERLINK("https://leilaoonline.com.br/lote/detalhe/94819", "SLS-MRO-035-2021 - APROX. 872 ITENS - ACOPLAMENTO, BUCHA, TAMBOR E OUTROS - VEJA DESCRITIVO DE ITENS - LOC: SÃO LUÍS - MA")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15.700,00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=HYPERLINK("https://leilaoonline.com.br/lote/detalhe/94824", "319")</f>
      </c>
      <c r="B122" s="4" t="s">
        <f>=HYPERLINK("https://leilaoonline.com.br/lote/detalhe/94824", "SLS-MRO-033-2021 - APROX. 1.019 ITENS VEDAÇÃO, CHAVE, MANGUEIRA E OUTROS - VEJA DESCRITIVO DE ITENS - LOC: SÃO LUÍS - MA")</f>
      </c>
      <c r="C122" s="4" t="inlineStr">
        <is>
          <t>Vendido</t>
        </is>
      </c>
      <c r="D122" s="4" t="inlineStr">
        <is>
          <t>67</t>
        </is>
      </c>
      <c r="E122" s="5" t="inlineStr">
        <is>
          <t>13.900,00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=HYPERLINK("https://leilaoonline.com.br/lote/detalhe/94828", "320")</f>
      </c>
      <c r="B123" s="4" t="s">
        <f>=HYPERLINK("https://leilaoonline.com.br/lote/detalhe/94828", "SLS-MRO-031-2021 - 169 ITENS - FONTE, MONITOR E OUTROS - VEJA DESCRITIVO DE ITENS - LOC: SÃO LUÍS - MA")</f>
      </c>
      <c r="C123" s="4" t="inlineStr">
        <is>
          <t>Não vendido</t>
        </is>
      </c>
      <c r="D123" s="4" t="inlineStr">
        <is>
          <t>19</t>
        </is>
      </c>
      <c r="E123" s="5" t="inlineStr">
        <is>
          <t>3.400,00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=HYPERLINK("https://leilaoonline.com.br/lote/detalhe/94854", "321")</f>
      </c>
      <c r="B124" s="4" t="s">
        <f>=HYPERLINK("https://leilaoonline.com.br/lote/detalhe/94854", "SLS-MRO-029-2021 - APROX. 942 ITENS  - RETENTOR, PASTILHA E OUTROS - VEJA DESCRITIVO DE ITENS - LOC: SÃO LUÍS - MA")</f>
      </c>
      <c r="C124" s="4" t="inlineStr">
        <is>
          <t>Não vendido</t>
        </is>
      </c>
      <c r="D124" s="4" t="inlineStr">
        <is>
          <t>11</t>
        </is>
      </c>
      <c r="E124" s="5" t="inlineStr">
        <is>
          <t>2.000,00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=HYPERLINK("https://leilaoonline.com.br/lote/detalhe/94867", "322")</f>
      </c>
      <c r="B125" s="4" t="s">
        <f>=HYPERLINK("https://leilaoonline.com.br/lote/detalhe/94867", "SLS-MRO-027-2021 - APROX. 10.868 ITENS - CABO POTÊNCIA, SIRENE, PAINEL E OUTROS - VEJA DESCRITIVO DE ITENS - LOC: SÃO LUÍS - MA")</f>
      </c>
      <c r="C125" s="4" t="inlineStr">
        <is>
          <t>Não vendido</t>
        </is>
      </c>
      <c r="D125" s="4" t="inlineStr">
        <is>
          <t>89</t>
        </is>
      </c>
      <c r="E125" s="5" t="inlineStr">
        <is>
          <t>27.200,00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=HYPERLINK("https://leilaoonline.com.br/lote/detalhe/94895", "323")</f>
      </c>
      <c r="B126" s="4" t="s">
        <f>=HYPERLINK("https://leilaoonline.com.br/lote/detalhe/94895", "SLS-MRO-026-2021 - APROX. 699 ITENS - RETENTOR, PARTES E PEÇAS DE EQUIPAMENTOS DIVERSOS E OUTROS - VEJA DESCRITIVO DE ITENS - LOC: SÃO LUÍS - MA")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2.750,00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=HYPERLINK("https://leilaoonline.com.br/lote/detalhe/94898", "324")</f>
      </c>
      <c r="B127" s="4" t="s">
        <f>=HYPERLINK("https://leilaoonline.com.br/lote/detalhe/94898", "SLS-MRO-019-2021 - 92 ITENS - VÁLVULA, FILTRO E OUTROS - VEJA DESCRITIVO DE ITENS - LOC: SÃO LUÍS - MA")</f>
      </c>
      <c r="C127" s="4" t="inlineStr">
        <is>
          <t>Vendido</t>
        </is>
      </c>
      <c r="D127" s="4" t="inlineStr">
        <is>
          <t>16</t>
        </is>
      </c>
      <c r="E127" s="5" t="inlineStr">
        <is>
          <t>3.050,00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=HYPERLINK("https://leilaoonline.com.br/lote/detalhe/94901", "325")</f>
      </c>
      <c r="B128" s="4" t="s">
        <f>=HYPERLINK("https://leilaoonline.com.br/lote/detalhe/94901", "SLS-MRO-017-2021 - APROX. 309 ITENS - MANGUEIRA, CORRENTE E OUTROS - VEJA DESCRITIVO DE ITENS - LOC: SÃO LUÍS - MA")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1.250,00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=HYPERLINK("https://leilaoonline.com.br/lote/detalhe/95019", "326")</f>
      </c>
      <c r="B129" s="4" t="s">
        <f>=HYPERLINK("https://leilaoonline.com.br/lote/detalhe/95019", "SLS-MRO-016-2021 - APROX. 482 ITENS - MAGUEIRA, ANEL, VÁLVULA  E OUTROS - VEJA DESCRITIVO DE ITENS - LOC: SÃO LUÍS - MA")</f>
      </c>
      <c r="C129" s="4" t="inlineStr">
        <is>
          <t>Não vendido</t>
        </is>
      </c>
      <c r="D129" s="4" t="inlineStr">
        <is>
          <t>13</t>
        </is>
      </c>
      <c r="E129" s="5" t="inlineStr">
        <is>
          <t>2.300,00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=HYPERLINK("https://leilaoonline.com.br/lote/detalhe/95021", "327")</f>
      </c>
      <c r="B130" s="4" t="s">
        <f>=HYPERLINK("https://leilaoonline.com.br/lote/detalhe/95021", "SLS-MRO-013-2021 -  APROX. 4.305 ITENS - ACOPLAMENTO, MODULO E OUTROS - VEJA DESCRITIVO DE ITENS - LOC: SÃO LUÍS - MA")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2.500,00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=HYPERLINK("https://leilaoonline.com.br/lote/detalhe/95140", "328")</f>
      </c>
      <c r="B131" s="4" t="s">
        <f>=HYPERLINK("https://leilaoonline.com.br/lote/detalhe/95140", "SLS-MRO-012-2021 - APROX. 2.641 ITENS - ARRUELA, CABO, BUCHA E OUTROS - VEJA DESCRITIVO DE ITENS - LOC: SÃO LUÍS - MA")</f>
      </c>
      <c r="C131" s="4" t="inlineStr">
        <is>
          <t>Não vendido</t>
        </is>
      </c>
      <c r="D131" s="4" t="inlineStr">
        <is>
          <t>10</t>
        </is>
      </c>
      <c r="E131" s="5" t="inlineStr">
        <is>
          <t>1.400,00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=HYPERLINK("https://leilaoonline.com.br/lote/detalhe/95141", "329")</f>
      </c>
      <c r="B132" s="4" t="s">
        <f>=HYPERLINK("https://leilaoonline.com.br/lote/detalhe/95141", "SLS-MRO-003-2021 - APROX. 1.708 ITENS - ANEL, DIFUSOR, CILINDRO E OUTROS - VEJA DESCRITIVO DE ITENS - LOC: SÃO LUÍS - MA")</f>
      </c>
      <c r="C132" s="4" t="inlineStr">
        <is>
          <t>Vendido</t>
        </is>
      </c>
      <c r="D132" s="4" t="inlineStr">
        <is>
          <t>25</t>
        </is>
      </c>
      <c r="E132" s="5" t="inlineStr">
        <is>
          <t>4.350,00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=HYPERLINK("https://leilaoonline.com.br/lote/detalhe/95142", "330")</f>
      </c>
      <c r="B133" s="4" t="s">
        <f>=HYPERLINK("https://leilaoonline.com.br/lote/detalhe/95142", "SLS-EQ-025-2021- 1 ITEM - MÁQUINA DE EMENDA POR FUSÃO AUTOMÁTICA - LOC: São Luís - MA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=HYPERLINK("https://leilaoonline.com.br/lote/detalhe/95146", "331")</f>
      </c>
      <c r="B134" s="4" t="s">
        <f>=HYPERLINK("https://leilaoonline.com.br/lote/detalhe/95146", "SLS-EQ-020-2021 - 7 GAVETEIROS - VEJA DESCRITIVO DE ITENS - LOC: SÃO LUÍS - MA")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=HYPERLINK("https://leilaoonline.com.br/lote/detalhe/95180", "332")</f>
      </c>
      <c r="B135" s="4" t="s">
        <f>=HYPERLINK("https://leilaoonline.com.br/lote/detalhe/95180", "SLS-EQ-019-2021 -  APROX.114 ITENS - CADEIRAS DIVERSAS - VEJA DESCRITIVO DE ITENS - LOC: SÃO LUÍS - MA")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=HYPERLINK("https://leilaoonline.com.br/lote/detalhe/95181", "333")</f>
      </c>
      <c r="B136" s="4" t="s">
        <f>=HYPERLINK("https://leilaoonline.com.br/lote/detalhe/95181", "SLS-EQ-016-2021 - 9 ITENS - MAQUINA PARA EMENDA DE FIBRA OPTICA - VEJA DESCRITIVO DE ITENS - LOC: SÃO LUÍS - MA")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=HYPERLINK("https://leilaoonline.com.br/lote/detalhe/95182", "334")</f>
      </c>
      <c r="B137" s="4" t="s">
        <f>=HYPERLINK("https://leilaoonline.com.br/lote/detalhe/95182", "SLS-EQ-011-2021 - 7 ITENS REFIRGERADOR, FORNO E OUTROS - VEJA DESCRITIVO DE ITENS - LOC: SÃO LUÍS - MA")</f>
      </c>
      <c r="C137" s="4" t="inlineStr">
        <is>
          <t>Não vendido</t>
        </is>
      </c>
      <c r="D137" s="4" t="inlineStr">
        <is>
          <t>17</t>
        </is>
      </c>
      <c r="E137" s="5" t="inlineStr">
        <is>
          <t>2.100,00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=HYPERLINK("https://leilaoonline.com.br/lote/detalhe/95183", "335")</f>
      </c>
      <c r="B138" s="4" t="s">
        <f>=HYPERLINK("https://leilaoonline.com.br/lote/detalhe/95183", "SLS-EQ-008-2021 - 14 ITENS - TELEFONES, PROJETORES E OUTROS - VEJA DESCRITIVO DE ITENS - LOC: SÃO LUÍS - MA")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=HYPERLINK("https://leilaoonline.com.br/lote/detalhe/95185", "336")</f>
      </c>
      <c r="B139" s="4" t="s">
        <f>=HYPERLINK("https://leilaoonline.com.br/lote/detalhe/95185", "SLS-EQ-007-2021 - 14 ITENS ACCESS POINT, SWITCH E OUTROS - VEJA DESCRITIVO DE ITENS - LOC: SÃO LUÍS - MA")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=HYPERLINK("https://leilaoonline.com.br/lote/detalhe/94543", "800")</f>
      </c>
      <c r="B140" s="4" t="s">
        <f>=HYPERLINK("https://leilaoonline.com.br/lote/detalhe/94543", "SLS-EQ-013-2018-Q - 1 VAGÃO PASSAGEIRO SMR - 104352-8, LOC: SÃO LUÍS / MA 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37.000,00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=HYPERLINK("https://leilaoonline.com.br/lote/detalhe/94468", "807")</f>
      </c>
      <c r="B141" s="4" t="s">
        <f>=HYPERLINK("https://leilaoonline.com.br/lote/detalhe/94468", " SLS-EQ-055-2019-28 Vagão do tipo Hopper (AB) - HAT110198-6  - LOC.: SÃO LUIS/MA")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38.000,00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=HYPERLINK("https://leilaoonline.com.br/lote/detalhe/94465", "808")</f>
      </c>
      <c r="B142" s="4" t="s">
        <f>=HYPERLINK("https://leilaoonline.com.br/lote/detalhe/94465", " SLS-EQ-055-2019-29 Vagão do tipo Hopper (AC) - HAT110678-3  - LOC.: SÃO LUIS/MA")</f>
      </c>
      <c r="C142" s="4" t="inlineStr">
        <is>
          <t>Vendido</t>
        </is>
      </c>
      <c r="D142" s="4" t="inlineStr">
        <is>
          <t>3</t>
        </is>
      </c>
      <c r="E142" s="5" t="inlineStr">
        <is>
          <t>42.000,00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=HYPERLINK("https://leilaoonline.com.br/lote/detalhe/94474", "809")</f>
      </c>
      <c r="B143" s="4" t="s">
        <f>=HYPERLINK("https://leilaoonline.com.br/lote/detalhe/94474", " SLS-EQ-055-2019-30 Vagão do tipo Hopper (AD) - HAT110013-1  - LOC.: SÃO LUIS/MA")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42.000,00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=HYPERLINK("https://leilaoonline.com.br/lote/detalhe/94471", "810")</f>
      </c>
      <c r="B144" s="4" t="s">
        <f>=HYPERLINK("https://leilaoonline.com.br/lote/detalhe/94471", " SLS-EQ-055-2019-31 Vagão do tipo Hopper (AE) - HAT110633-3  - LOC.: SÃO LUIS/MA")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42.000,00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=HYPERLINK("https://leilaoonline.com.br/lote/detalhe/94472", "811")</f>
      </c>
      <c r="B145" s="4" t="s">
        <f>=HYPERLINK("https://leilaoonline.com.br/lote/detalhe/94472", " SLS-EQ-055-2019-32 Vagão do tipo Hopper (AF) - HAT110526-4  - LOC.: SÃO LUIS/MA")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37.000,00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=HYPERLINK("https://leilaoonline.com.br/lote/detalhe/94463", "812")</f>
      </c>
      <c r="B146" s="4" t="s">
        <f>=HYPERLINK("https://leilaoonline.com.br/lote/detalhe/94463", " SLS-EQ-055-2019-33 Vagão do tipo Hopper (AG) - HAT110440-3  - LOC.: SÃO LUIS/MA")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37.000,00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=HYPERLINK("https://leilaoonline.com.br/lote/detalhe/94473", "813")</f>
      </c>
      <c r="B147" s="4" t="s">
        <f>=HYPERLINK("https://leilaoonline.com.br/lote/detalhe/94473", " SLS-EQ-055-2019-34 Vagão do tipo Hopper (AH) - HAT110026-2  - LOC.: SÃO LUIS/MA")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36.000,00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=HYPERLINK("https://leilaoonline.com.br/lote/detalhe/94470", "814")</f>
      </c>
      <c r="B148" s="4" t="s">
        <f>=HYPERLINK("https://leilaoonline.com.br/lote/detalhe/94470", " SLS-EQ-055-2019-35 Vagão do tipo Hopper (AI) - HAT110377-6  - LOC.: SÃO LUIS/MA")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36.000,00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=HYPERLINK("https://leilaoonline.com.br/lote/detalhe/94457", "815")</f>
      </c>
      <c r="B149" s="4" t="s">
        <f>=HYPERLINK("https://leilaoonline.com.br/lote/detalhe/94457", " SLS-EQ-055-2019-36 Vagão do tipo Hopper (AJ) - HAT110608-2  - LOC.: SÃO LUIS/MA")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=HYPERLINK("https://leilaoonline.com.br/lote/detalhe/94460", "816")</f>
      </c>
      <c r="B150" s="4" t="s">
        <f>=HYPERLINK("https://leilaoonline.com.br/lote/detalhe/94460", " SLS-EQ-055-2019-37 Vagão do tipo Hopper (AK) - HAT110029-7  - LOC.: SÃO LUIS/MA")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35.000,00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=HYPERLINK("https://leilaoonline.com.br/lote/detalhe/94467", "817")</f>
      </c>
      <c r="B151" s="4" t="s">
        <f>=HYPERLINK("https://leilaoonline.com.br/lote/detalhe/94467", " SLS-EQ-055-2019-38 Vagão do tipo Hopper (AL) - HAT110110-2  - LOC.: SÃO LUIS/MA")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=HYPERLINK("https://leilaoonline.com.br/lote/detalhe/94466", "822")</f>
      </c>
      <c r="B152" s="4" t="s">
        <f>=HYPERLINK("https://leilaoonline.com.br/lote/detalhe/94466", " SLS-EQ-055-2019-43 Vagão do tipo Hopper (AQ) - HAT110628-7  - LOC.: SÃO LUIS/MA")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35.000,00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=HYPERLINK("https://leilaoonline.com.br/lote/detalhe/94458", "823")</f>
      </c>
      <c r="B153" s="4" t="s">
        <f>=HYPERLINK("https://leilaoonline.com.br/lote/detalhe/94458", " SLS-EQ-055-2019-44 Vagão do tipo Hopper (AR) - HAT110543-4  - LOC.: SÃO LUIS/MA")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=HYPERLINK("https://leilaoonline.com.br/lote/detalhe/94459", "826")</f>
      </c>
      <c r="B154" s="4" t="s">
        <f>=HYPERLINK("https://leilaoonline.com.br/lote/detalhe/94459", " SLS-EQ-055-2019-47 Vagão do tipo Hopper (AU) - HAT110395-4  - LOC.: SÃO LUIS/MA")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35.000,00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=HYPERLINK("https://leilaoonline.com.br/lote/detalhe/94464", "829")</f>
      </c>
      <c r="B155" s="4" t="s">
        <f>=HYPERLINK("https://leilaoonline.com.br/lote/detalhe/94464", " SLS-EQ-055-2019-50 Vagão do tipo Hopper (AX) - HAT110560-4  - LOC.: SÃO LUIS/MA")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35.000,00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=HYPERLINK("https://leilaoonline.com.br/lote/detalhe/94461", "831")</f>
      </c>
      <c r="B156" s="4" t="s">
        <f>=HYPERLINK("https://leilaoonline.com.br/lote/detalhe/94461", " SLS-EQ-055-2019-52 Vagão do tipo Hopper (AZ) - HAT110154-4  - LOC.: SÃO LUIS/MA")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35.000,00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=HYPERLINK("https://leilaoonline.com.br/lote/detalhe/94462", "834")</f>
      </c>
      <c r="B157" s="4" t="s">
        <f>=HYPERLINK("https://leilaoonline.com.br/lote/detalhe/94462", " SLS-EQ-055-2019-55 Vagão do tipo Hopper (BC) - HAT110318-1  - LOC.: SÃO LUIS/MA")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36.000,00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=HYPERLINK("https://leilaoonline.com.br/lote/detalhe/94469", "835")</f>
      </c>
      <c r="B158" s="4" t="s">
        <f>=HYPERLINK("https://leilaoonline.com.br/lote/detalhe/94469", " SLS-EQ-055-2019-56 Vagão do tipo Hopper  (BD) - HAT110147-1  - LOC.: SÃO LUIS/MA")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=HYPERLINK("https://leilaoonline.com.br/lote/detalhe/94758", "837")</f>
      </c>
      <c r="B159" s="4" t="s">
        <f>=HYPERLINK("https://leilaoonline.com.br/lote/detalhe/94758", "CKS-ATI-088-2021 - 1 UNIDADE DE FILTRAGEM DE OLEO DE TRANFORMADORES - ANO 2014 - MARCA: HYDRAPAR -SERIE: 312440 - LOC: CARAJAS, PA")</f>
      </c>
      <c r="C159" s="4" t="inlineStr">
        <is>
          <t>Não vendido</t>
        </is>
      </c>
      <c r="D159" s="4" t="inlineStr">
        <is>
          <t>54</t>
        </is>
      </c>
      <c r="E159" s="5" t="inlineStr">
        <is>
          <t>9.450,00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=HYPERLINK("https://leilaoonline.com.br/lote/detalhe/94759", "838")</f>
      </c>
      <c r="B160" s="4" t="s">
        <f>=HYPERLINK("https://leilaoonline.com.br/lote/detalhe/94759", "CKS-ATI-099-2021 - 14 ITENS - MÁQUINAS DE SOLDA - VEJA DESCRITIVO DE ITENS - LO: CARAJÁS, PA")</f>
      </c>
      <c r="C160" s="4" t="inlineStr">
        <is>
          <t>Não vendido</t>
        </is>
      </c>
      <c r="D160" s="4" t="inlineStr">
        <is>
          <t>149</t>
        </is>
      </c>
      <c r="E160" s="5" t="inlineStr">
        <is>
          <t>22.300,00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=HYPERLINK("https://leilaoonline.com.br/lote/detalhe/94760", "839")</f>
      </c>
      <c r="B161" s="4" t="s">
        <f>=HYPERLINK("https://leilaoonline.com.br/lote/detalhe/94760", "CKS-MRO-105-2021 - APROX. 220 ITENS - PNEUS, TERMINAL E FUSIVEL - VEJA DESCRITIVO DE ITENS - LOC: PARAUAPEBAS, PA")</f>
      </c>
      <c r="C161" s="4" t="inlineStr">
        <is>
          <t>Vendido</t>
        </is>
      </c>
      <c r="D161" s="4" t="inlineStr">
        <is>
          <t>13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=HYPERLINK("https://leilaoonline.com.br/lote/detalhe/94761", "840")</f>
      </c>
      <c r="B162" s="4" t="s">
        <f>=HYPERLINK("https://leilaoonline.com.br/lote/detalhe/94761", "CKS-MRO-106-2021 -  APROX. 162 ITENS - GRAMPOS, PORTA E OUTROS- VEJA DESCRITIVO DE ITENS - LOC: PARAUAPEBAS, PA")</f>
      </c>
      <c r="C162" s="4" t="inlineStr">
        <is>
          <t>Vendido</t>
        </is>
      </c>
      <c r="D162" s="4" t="inlineStr">
        <is>
          <t>11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=HYPERLINK("https://leilaoonline.com.br/lote/detalhe/94768", "900")</f>
      </c>
      <c r="B163" s="4" t="s">
        <f>=HYPERLINK("https://leilaoonline.com.br/lote/detalhe/94768", "CKS-MRO- 107-2021- 46 PÇAS HALF U CHANNEL STD CA, LOC. Parauapebas - PA")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=HYPERLINK("https://leilaoonline.com.br/lote/detalhe/94769", "901")</f>
      </c>
      <c r="B164" s="4" t="s">
        <f>=HYPERLINK("https://leilaoonline.com.br/lote/detalhe/94769", "CPBS-003-2021 - APROX. 67 ITENS - EIXOS, PINHÃO, SUPORTES COMPONENTES E OUTROS- VEJA DESCRITIVO DE ITENS - LOC. ITAGUAI - PORTO DE SEPETIBA")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1.250,00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=HYPERLINK("https://leilaoonline.com.br/lote/detalhe/94772", "902")</f>
      </c>
      <c r="B165" s="4" t="s">
        <f>=HYPERLINK("https://leilaoonline.com.br/lote/detalhe/94772", "CPBS-007-2021- 07 ITENS , VALVULAS , PROTEÇÃO COMPONENTE - VEJA DESCRITIVO DE ITENS - LOC. ITAGUAI - PORTO DE SEPETIBA")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=HYPERLINK("https://leilaoonline.com.br/lote/detalhe/94773", "903")</f>
      </c>
      <c r="B166" s="4" t="s">
        <f>=HYPERLINK("https://leilaoonline.com.br/lote/detalhe/94773", "CPBS-008-2021- 23 ITENS, CONTATOR AUX., FUSIVEL E OUTROS - VEJA DESCRITIVO DE ITENS - LOC. ITAGUAI - PORTO DE SEPETIBA")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=HYPERLINK("https://leilaoonline.com.br/lote/detalhe/94775", "904")</f>
      </c>
      <c r="B167" s="4" t="s">
        <f>=HYPERLINK("https://leilaoonline.com.br/lote/detalhe/94775", "CPBS-009-2021- 32 PÇAS PROJETOR LAMPADA ( VAPOR ME;MA-318 REEME)- LOC. ITAGUAI - PORTO DE SEPETIBA")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=HYPERLINK("https://leilaoonline.com.br/lote/detalhe/94777", "905")</f>
      </c>
      <c r="B168" s="4" t="s">
        <f>=HYPERLINK("https://leilaoonline.com.br/lote/detalhe/94777", "GOV-104-2021- 05 COLETOR DE DADOS MARCAR INTERMEC MODELO 730- LOC. GOVERNADOR VALADARES/MG")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=HYPERLINK("https://leilaoonline.com.br/lote/detalhe/94816", "906")</f>
      </c>
      <c r="B169" s="4" t="s">
        <f>=HYPERLINK("https://leilaoonline.com.br/lote/detalhe/94816", "GOV-106-2021- 45 ITENS , MESA DE TRABALHO, GAVETEIROS, ARMARIOS , VEJA DESCRITIVO DE ITENS - LOC. GOVERNADOR VALADARES/MG")</f>
      </c>
      <c r="C169" s="4" t="inlineStr">
        <is>
          <t>Vendido</t>
        </is>
      </c>
      <c r="D169" s="4" t="inlineStr">
        <is>
          <t>3</t>
        </is>
      </c>
      <c r="E169" s="5" t="inlineStr">
        <is>
          <t>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=HYPERLINK("https://leilaoonline.com.br/lote/detalhe/94820", "907")</f>
      </c>
      <c r="B170" s="4" t="s">
        <f>=HYPERLINK("https://leilaoonline.com.br/lote/detalhe/94820", "GOV-115-2021- 04 ITENS - FURADEIRA DE BANCADA, POLICORTE, MACACO SIMPLES , VEJA DESCRITIVO DE ITENS - LOC. GOVERNADOR VALADARES/MG")</f>
      </c>
      <c r="C170" s="4" t="inlineStr">
        <is>
          <t>Vendido</t>
        </is>
      </c>
      <c r="D170" s="4" t="inlineStr">
        <is>
          <t>20</t>
        </is>
      </c>
      <c r="E170" s="5" t="inlineStr">
        <is>
          <t>3.600,00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=HYPERLINK("https://leilaoonline.com.br/lote/detalhe/94825", "908")</f>
      </c>
      <c r="B171" s="4" t="s">
        <f>=HYPERLINK("https://leilaoonline.com.br/lote/detalhe/94825", "GOV-116-2021- 01 PRENSA, 01 MAQUINA DE SOLDA VONDER - VEJA ESPECIFICAÇÕES - LOC.GOVERNADOR VALADARES/MG")</f>
      </c>
      <c r="C171" s="4" t="inlineStr">
        <is>
          <t>Vendido</t>
        </is>
      </c>
      <c r="D171" s="4" t="inlineStr">
        <is>
          <t>23</t>
        </is>
      </c>
      <c r="E171" s="5" t="inlineStr">
        <is>
          <t>3.000,00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=HYPERLINK("https://leilaoonline.com.br/lote/detalhe/94830", "909")</f>
      </c>
      <c r="B172" s="4" t="s">
        <f>=HYPERLINK("https://leilaoonline.com.br/lote/detalhe/94830", "GOV-118-2021 - 573 ITENS - PARAFUOS, VALVULAS, ROLAMENTOS E OUTROS - VEJA DESCRITIVO DE ITENS -LOC. GOVERNADOR VALADARES/MG")</f>
      </c>
      <c r="C172" s="4" t="inlineStr">
        <is>
          <t>Não vendido</t>
        </is>
      </c>
      <c r="D172" s="4" t="inlineStr">
        <is>
          <t>8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=HYPERLINK("https://leilaoonline.com.br/lote/detalhe/94858", "910")</f>
      </c>
      <c r="B173" s="4" t="s">
        <f>=HYPERLINK("https://leilaoonline.com.br/lote/detalhe/94858", "ITA-015-2021-  APROX. 1.291 ITENS, CONCHAS DIVERSAS, PEGADOR DE SALADAS E OUTROS- VEJA DESCRITIVO DE ITENS - LOC. ITABIRA/MG")</f>
      </c>
      <c r="C173" s="4" t="inlineStr">
        <is>
          <t>Vendido</t>
        </is>
      </c>
      <c r="D173" s="4" t="inlineStr">
        <is>
          <t>29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=HYPERLINK("https://leilaoonline.com.br/lote/detalhe/94861", "911")</f>
      </c>
      <c r="B174" s="4" t="s">
        <f>=HYPERLINK("https://leilaoonline.com.br/lote/detalhe/94861", "ITA-049-2021 -01 BALANCEADORA DINÂMICA, LOC. ITABIRA/MG")</f>
      </c>
      <c r="C174" s="4" t="inlineStr">
        <is>
          <t>Não vendido</t>
        </is>
      </c>
      <c r="D174" s="4" t="inlineStr">
        <is>
          <t>9</t>
        </is>
      </c>
      <c r="E174" s="5" t="inlineStr">
        <is>
          <t>1.300,00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=HYPERLINK("https://leilaoonline.com.br/lote/detalhe/94868", "912")</f>
      </c>
      <c r="B175" s="4" t="s">
        <f>=HYPERLINK("https://leilaoonline.com.br/lote/detalhe/94868", "ITA-050-2021- 05 ITENS, CPU DELL INTEL CORE I5,  VEJA DESCRITIVO DE ITENS -LOC. ITABIRA/MG")</f>
      </c>
      <c r="C175" s="4" t="inlineStr">
        <is>
          <t>Vendido</t>
        </is>
      </c>
      <c r="D175" s="4" t="inlineStr">
        <is>
          <t>11</t>
        </is>
      </c>
      <c r="E175" s="5" t="inlineStr">
        <is>
          <t>1.600,00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=HYPERLINK("https://leilaoonline.com.br/lote/detalhe/94869", "913")</f>
      </c>
      <c r="B176" s="4" t="s">
        <f>=HYPERLINK("https://leilaoonline.com.br/lote/detalhe/94869", "ITA-054-2021 - 07 ITENS - ESTAÇÃO DE TRABALHOS DIVERSOS -  VEJA DESCRITIVO DE ITENS -LOC. ITABIRA/MG")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=HYPERLINK("https://leilaoonline.com.br/lote/detalhe/94890", "914")</f>
      </c>
      <c r="B177" s="4" t="s">
        <f>=HYPERLINK("https://leilaoonline.com.br/lote/detalhe/94890", "ITA-058-2021- MAQUINA DE SOLDA PORTATIL ORIGO ARC 3000I- LOC. ITABIRA/MG")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=HYPERLINK("https://leilaoonline.com.br/lote/detalhe/94891", "915")</f>
      </c>
      <c r="B178" s="4" t="s">
        <f>=HYPERLINK("https://leilaoonline.com.br/lote/detalhe/94891", "ITA-030-2021 - 289 ITENS, FILTRO FLUID, ROLAMENTOS E OUTROS -  VEJA DESCRITIVO DE ITENS -LOC. ITABIRA / MG")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6.100,00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=HYPERLINK("https://leilaoonline.com.br/lote/detalhe/94892", "916")</f>
      </c>
      <c r="B179" s="4" t="s">
        <f>=HYPERLINK("https://leilaoonline.com.br/lote/detalhe/94892", "ITA-051-2021- JUNTA EXPANSAO DRESSER TIPO 38 DUEF- LOC. ITABIRA/MG")</f>
      </c>
      <c r="C179" s="4" t="inlineStr">
        <is>
          <t>Vendido</t>
        </is>
      </c>
      <c r="D179" s="4" t="inlineStr">
        <is>
          <t>6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=HYPERLINK("https://leilaoonline.com.br/lote/detalhe/94893", "917")</f>
      </c>
      <c r="B180" s="4" t="s">
        <f>=HYPERLINK("https://leilaoonline.com.br/lote/detalhe/94893", "ITA-052-2021- MANDIBULA COMPONENTE, SERPERTINA , CHAPA , VEJA DESCRITIVO DE ITENS - LOC. ITABIRA / MG")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=HYPERLINK("https://leilaoonline.com.br/lote/detalhe/94894", "918")</f>
      </c>
      <c r="B181" s="4" t="s">
        <f>=HYPERLINK("https://leilaoonline.com.br/lote/detalhe/94894", "ITA-053-2021- 292 ITENS - ANÉIS, CORREIA, PARAFUSOS - VEJA DESCRITIVO DE ITENS - LOC. ITABIRA/MG")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=HYPERLINK("https://leilaoonline.com.br/lote/detalhe/94897", "919")</f>
      </c>
      <c r="B182" s="4" t="s">
        <f>=HYPERLINK("https://leilaoonline.com.br/lote/detalhe/94897", "MCR-001-2021- 358 ITENS - RETENTORES, CONDULETE , ANEIS E OUTROS -  VEJA DESCRITIVO DE ITENS -LOC.Corumbá/MS")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=HYPERLINK("https://leilaoonline.com.br/lote/detalhe/94899", "920")</f>
      </c>
      <c r="B183" s="4" t="s">
        <f>=HYPERLINK("https://leilaoonline.com.br/lote/detalhe/94899", "MCR-014-2021- 01 BEBEDOURO DE COLUNA PARA GARRAFÃO , LOC.Corumbá/MS")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=HYPERLINK("https://leilaoonline.com.br/lote/detalhe/94900", "921")</f>
      </c>
      <c r="B184" s="4" t="s">
        <f>=HYPERLINK("https://leilaoonline.com.br/lote/detalhe/94900", "MCR-002-2021- APROX. 1.626 ITENS , FUSIVEL, CONDENSADOR, PINOS E OUTROS -  VEJA DESCRITIVO DE ITENS -LOC. Corumbá/MS")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=HYPERLINK("https://leilaoonline.com.br/lote/detalhe/94904", "922")</f>
      </c>
      <c r="B185" s="4" t="s">
        <f>=HYPERLINK("https://leilaoonline.com.br/lote/detalhe/94904", "MCR-003-2021- 35 ITENS , CADEIRAS ASSENTOS DIVERSAS, VEJA DESCRITIVO DE ITENS -  VEJA DESCRITIVO DE ITENS -LOC. Corumbá/MS")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=HYPERLINK("https://leilaoonline.com.br/lote/detalhe/95016", "923")</f>
      </c>
      <c r="B186" s="4" t="s">
        <f>=HYPERLINK("https://leilaoonline.com.br/lote/detalhe/95016", "MCR-006-2021- 128 ITENS - SUPORTE DIVERSOS ,  VEJA DESCRITIVO DE ITENS -LOC.CORUMBA/ MS")</f>
      </c>
      <c r="C186" s="4" t="inlineStr">
        <is>
          <t>Lote retirado</t>
        </is>
      </c>
      <c r="D186" s="4" t="inlineStr">
        <is>
          <t>4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=HYPERLINK("https://leilaoonline.com.br/lote/detalhe/95022", "924")</f>
      </c>
      <c r="B187" s="4" t="s">
        <f>=HYPERLINK("https://leilaoonline.com.br/lote/detalhe/95022", "MCR-012-2021- APROX. 1.206 ITENS, CONTATOR, PARAFUSOS, EMENDAS E OUTROS -  VEJA DESCRITIVO DE ITENS -LOC. Corumbá/MS")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1.300,00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=HYPERLINK("https://leilaoonline.com.br/lote/detalhe/95024", "925")</f>
      </c>
      <c r="B188" s="4" t="s">
        <f>=HYPERLINK("https://leilaoonline.com.br/lote/detalhe/95024", "MCR-013-2021- APROX. 807 ITENS , GAXETA, ANTENA , RETENTORES E OUTROS -  VEJA DESCRITIVO DE ITENS -LOC. Corumbá/MS")</f>
      </c>
      <c r="C188" s="4" t="inlineStr">
        <is>
          <t>Não vendido</t>
        </is>
      </c>
      <c r="D188" s="4" t="inlineStr">
        <is>
          <t>6</t>
        </is>
      </c>
      <c r="E188" s="5" t="inlineStr">
        <is>
          <t>1.000,00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=HYPERLINK("https://leilaoonline.com.br/lote/detalhe/95136", "927")</f>
      </c>
      <c r="B189" s="4" t="s">
        <f>=HYPERLINK("https://leilaoonline.com.br/lote/detalhe/95136", "MCR-PGC-005-2021- 35 ITENS, CADEIRAS DIVERSAS -  VEJA DESCRITIVO DE ITENS -LOC. Corumbá/MS")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=HYPERLINK("https://leilaoonline.com.br/lote/detalhe/95137", "928")</f>
      </c>
      <c r="B190" s="4" t="s">
        <f>=HYPERLINK("https://leilaoonline.com.br/lote/detalhe/95137", "NE-02-2021- MANGUEIRA METAL 10,4MM 140BAR, LOC. ARMAZEM-NOVA ERA/ MG")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=HYPERLINK("https://leilaoonline.com.br/lote/detalhe/95138", "929")</f>
      </c>
      <c r="B191" s="4" t="s">
        <f>=HYPERLINK("https://leilaoonline.com.br/lote/detalhe/95138", "SIS-006-2021- 03 MAQUINAS DE LAVAR DIVERSAS- VEJA DESCRITIVO DE ITENS -  LOC. SANTA INES/ MA")</f>
      </c>
      <c r="C191" s="4" t="inlineStr">
        <is>
          <t>Não vendido</t>
        </is>
      </c>
      <c r="D191" s="4" t="inlineStr">
        <is>
          <t>64</t>
        </is>
      </c>
      <c r="E191" s="5" t="inlineStr">
        <is>
          <t>12.100,00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=HYPERLINK("https://leilaoonline.com.br/lote/detalhe/95139", "930")</f>
      </c>
      <c r="B192" s="4" t="s">
        <f>=HYPERLINK("https://leilaoonline.com.br/lote/detalhe/95139", "SIS-007-2021- 04 ITENS, FORNO ELETRICO, FREEZER HORIZONTAL E OUTROS-  VEJA DESCRITIVO DE ITENS -LOC. SANTA INES/ MA")</f>
      </c>
      <c r="C192" s="4" t="inlineStr">
        <is>
          <t>Não vendido</t>
        </is>
      </c>
      <c r="D192" s="4" t="inlineStr">
        <is>
          <t>5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=HYPERLINK("https://leilaoonline.com.br/lote/detalhe/95147", "931")</f>
      </c>
      <c r="B193" s="4" t="s">
        <f>=HYPERLINK("https://leilaoonline.com.br/lote/detalhe/95147", "SLB-005-2021- 06 PÇ- CABO ACO PRE-FORM 64MM REG DIR, LOC. Marabá/ PA")</f>
      </c>
      <c r="C193" s="4" t="inlineStr">
        <is>
          <t>Não vendido</t>
        </is>
      </c>
      <c r="D193" s="4" t="inlineStr">
        <is>
          <t>33</t>
        </is>
      </c>
      <c r="E193" s="5" t="inlineStr">
        <is>
          <t>6.400,00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=HYPERLINK("https://leilaoonline.com.br/lote/detalhe/95176", "932")</f>
      </c>
      <c r="B194" s="4" t="s">
        <f>=HYPERLINK("https://leilaoonline.com.br/lote/detalhe/95176", "SLB-013-2021 - 05 PÇAS, PARTES E BOMBAS, VEJA DESCRITIVO DE ITENS - LOC. Marabá/ PA")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=HYPERLINK("https://leilaoonline.com.br/lote/detalhe/95177", "933")</f>
      </c>
      <c r="B195" s="4" t="s">
        <f>=HYPERLINK("https://leilaoonline.com.br/lote/detalhe/95177", "SLB-017-2021 - APROX. 222 PARAFUSOS 1/4POL 12POL UNC, LOC. Marabá/ PA")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1.000,00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=HYPERLINK("https://leilaoonline.com.br/lote/detalhe/95178", "934")</f>
      </c>
      <c r="B196" s="4" t="s">
        <f>=HYPERLINK("https://leilaoonline.com.br/lote/detalhe/95178", "SLB-020-2021 - MESA DE ROLOS BRASTORNO, ANO 2011, LOC. Marabá/PA")</f>
      </c>
      <c r="C196" s="4" t="inlineStr">
        <is>
          <t>Não vendido</t>
        </is>
      </c>
      <c r="D196" s="4" t="inlineStr">
        <is>
          <t>21</t>
        </is>
      </c>
      <c r="E196" s="5" t="inlineStr">
        <is>
          <t>2.500,00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=HYPERLINK("https://leilaoonline.com.br/lote/detalhe/95184", "935")</f>
      </c>
      <c r="B197" s="4" t="s">
        <f>=HYPERLINK("https://leilaoonline.com.br/lote/detalhe/95184", "SLB-021-2021- EQUIPAMENTO MACDARMA D-12, ANO 2018, LOC. MARABÁ/PA")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=HYPERLINK("https://leilaoonline.com.br/lote/detalhe/95186", "936")</f>
      </c>
      <c r="B198" s="4" t="s">
        <f>=HYPERLINK("https://leilaoonline.com.br/lote/detalhe/95186", "SLB-022-2021-  APROX. 79 ITENS, MODULOS, CHAVES, ROLAMNTOS E OUTROS - VEJA DESCRITIVO DE ITENS - LOC. Marabá/ PA")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1.400,00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=HYPERLINK("https://leilaoonline.com.br/lote/detalhe/95187", "937")</f>
      </c>
      <c r="B199" s="4" t="s">
        <f>=HYPERLINK("https://leilaoonline.com.br/lote/detalhe/95187", "SLB-036-2021-  APROX. 693 ITENS, ELEMENTOS, FILTROS E OUTROS - VEJA DESCRITIVO DE ITENS - LOC. MARABÁ/ PA  ")</f>
      </c>
      <c r="C199" s="4" t="inlineStr">
        <is>
          <t>Não vendido</t>
        </is>
      </c>
      <c r="D199" s="4" t="inlineStr">
        <is>
          <t>20</t>
        </is>
      </c>
      <c r="E199" s="5" t="inlineStr">
        <is>
          <t>2.400,00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=HYPERLINK("https://leilaoonline.com.br/lote/detalhe/95188", "938")</f>
      </c>
      <c r="B200" s="4" t="s">
        <f>=HYPERLINK("https://leilaoonline.com.br/lote/detalhe/95188", "SLB-027-2021 -  APROX. 121 ITENS, ENROLADOR, VALVULAS, CLINDROS E OUTROS - VEJA DESCRITIVO DE ITENS - LOC. Marabá/ PA")</f>
      </c>
      <c r="C200" s="4" t="inlineStr">
        <is>
          <t>Vendido</t>
        </is>
      </c>
      <c r="D200" s="4" t="inlineStr">
        <is>
          <t>13</t>
        </is>
      </c>
      <c r="E200" s="5" t="inlineStr">
        <is>
          <t>26.000,00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=HYPERLINK("https://leilaoonline.com.br/lote/detalhe/95189", "939")</f>
      </c>
      <c r="B201" s="4" t="s">
        <f>=HYPERLINK("https://leilaoonline.com.br/lote/detalhe/95189", "SLB-035-2021 - APROX. 59 ITENS , KIT VEDAÇÃO, MANGUEIRA, SENSOR E OUTROS - VEJA DESCRITIVO DE ITENS - LOC. MARABA/ PA ")</f>
      </c>
      <c r="C201" s="4" t="inlineStr">
        <is>
          <t>Vendido</t>
        </is>
      </c>
      <c r="D201" s="4" t="inlineStr">
        <is>
          <t>24</t>
        </is>
      </c>
      <c r="E201" s="5" t="inlineStr">
        <is>
          <t>2.900,00</t>
        </is>
      </c>
      <c r="F20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2026-07-13T22:11:40.00Z</dcterms:created>
  <dc:creator>Tellks Tecnologia</dc:creator>
  <cp:revision>0</cp:revision>
</cp:coreProperties>
</file>