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Trafos • Tornos • Plainas • Prensas • Torres • Moinho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16/07/2021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=HYPERLINK("https://leilaoonline.com.br/lote/detalhe/88962", "002")</f>
      </c>
      <c r="B11" s="4" t="s">
        <f>=HYPERLINK("https://leilaoonline.com.br/lote/detalhe/88962", " LOTE DE DISSIPADORES DE CALOR")</f>
      </c>
      <c r="C11" s="4" t="inlineStr">
        <is>
          <t>Vendido</t>
        </is>
      </c>
      <c r="D11" s="4" t="inlineStr">
        <is>
          <t>1</t>
        </is>
      </c>
      <c r="E11" s="5" t="inlineStr">
        <is>
          <t>1.250,00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=HYPERLINK("https://leilaoonline.com.br/lote/detalhe/88963", "012")</f>
      </c>
      <c r="B12" s="4" t="s">
        <f>=HYPERLINK("https://leilaoonline.com.br/lote/detalhe/88963", " CHILLER SABROE CMO 16")</f>
      </c>
      <c r="C12" s="4" t="inlineStr">
        <is>
          <t>Vendido</t>
        </is>
      </c>
      <c r="D12" s="4" t="inlineStr">
        <is>
          <t>1</t>
        </is>
      </c>
      <c r="E12" s="5" t="inlineStr">
        <is>
          <t>2.000,00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=HYPERLINK("https://leilaoonline.com.br/lote/detalhe/88966", "041")</f>
      </c>
      <c r="B13" s="4" t="s">
        <f>=HYPERLINK("https://leilaoonline.com.br/lote/detalhe/88966", " LOTE COM 6 CAIXAS TÉRMICAS PARA MARMITA E TAMPAS EXTRAS")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450,00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=HYPERLINK("https://leilaoonline.com.br/lote/detalhe/88965", "042")</f>
      </c>
      <c r="B14" s="4" t="s">
        <f>=HYPERLINK("https://leilaoonline.com.br/lote/detalhe/88965", " JATO DE GRANALHA WHEELABRATOR COM 2 PORTAS PARA NÃO PARAR A PRODUÇÃO")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=HYPERLINK("https://leilaoonline.com.br/lote/detalhe/88967", "045")</f>
      </c>
      <c r="B15" s="4" t="s">
        <f>=HYPERLINK("https://leilaoonline.com.br/lote/detalhe/88967", " EQUIPAMENTO DESBOBINADOR PNEUMÁTICO C/ REGISTRO DE PRESSÃO")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=HYPERLINK("https://leilaoonline.com.br/lote/detalhe/88968", "046")</f>
      </c>
      <c r="B16" s="4" t="s">
        <f>=HYPERLINK("https://leilaoonline.com.br/lote/detalhe/88968", " EQUIPAMENTO BOBINADOR/DESBOBINADOR/PUXADOR")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=HYPERLINK("https://leilaoonline.com.br/lote/detalhe/88969", "050")</f>
      </c>
      <c r="B17" s="4" t="s">
        <f>=HYPERLINK("https://leilaoonline.com.br/lote/detalhe/88969", "FURAKAWA RACK ABERTO ENTERPRISE 45U")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=HYPERLINK("https://leilaoonline.com.br/lote/detalhe/90444", "060")</f>
      </c>
      <c r="B18" s="4" t="s">
        <f>=HYPERLINK("https://leilaoonline.com.br/lote/detalhe/90444", "LOJA MÓVEL - BANCA")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5.700,00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=HYPERLINK("https://leilaoonline.com.br/lote/detalhe/90710", "105")</f>
      </c>
      <c r="B19" s="4" t="s">
        <f>=HYPERLINK("https://leilaoonline.com.br/lote/detalhe/90710", "TORNO MECÂNICO NARDINI 2000X450MM")</f>
      </c>
      <c r="C19" s="4" t="inlineStr">
        <is>
          <t>Não vendido</t>
        </is>
      </c>
      <c r="D19" s="4" t="inlineStr">
        <is>
          <t>11</t>
        </is>
      </c>
      <c r="E19" s="5" t="inlineStr">
        <is>
          <t>3.800,00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=HYPERLINK("https://leilaoonline.com.br/lote/detalhe/88972", "108")</f>
      </c>
      <c r="B20" s="4" t="s">
        <f>=HYPERLINK("https://leilaoonline.com.br/lote/detalhe/88972", "PISTA DE PATINAÇÃO SINTÉTICA COM PISO EM RESINA E ESTRUTURA DE FERRO APX. 200M²; ACOMPANHA PATINS -  DESMONTADA")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=HYPERLINK("https://leilaoonline.com.br/lote/detalhe/88977", "121")</f>
      </c>
      <c r="B21" s="4" t="s">
        <f>=HYPERLINK("https://leilaoonline.com.br/lote/detalhe/88977", "LAMINADOR ELÉTRICO PARA OURIVES MARCA FEROLLA (DESCASCA FIO)")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=HYPERLINK("https://leilaoonline.com.br/lote/detalhe/88978", "123")</f>
      </c>
      <c r="B22" s="4" t="s">
        <f>=HYPERLINK("https://leilaoonline.com.br/lote/detalhe/88978", "COMPRESSOR DENTAL AIR ZAP MOD. DA 1100")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=HYPERLINK("https://leilaoonline.com.br/lote/detalhe/88979", "128")</f>
      </c>
      <c r="B23" s="4" t="s">
        <f>=HYPERLINK("https://leilaoonline.com.br/lote/detalhe/88979", "BALANCIM HIDRÁULICO POPPI")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1.300,00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=HYPERLINK("https://leilaoonline.com.br/lote/detalhe/88980", "130")</f>
      </c>
      <c r="B24" s="4" t="s">
        <f>=HYPERLINK("https://leilaoonline.com.br/lote/detalhe/88980", "PLATAFORMA ELEVATÓRIA PARA CAMINHÃO BÁU")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1.300,00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=HYPERLINK("https://leilaoonline.com.br/lote/detalhe/88981", "147")</f>
      </c>
      <c r="B25" s="4" t="s">
        <f>=HYPERLINK("https://leilaoonline.com.br/lote/detalhe/88981", "CARREGADOR DE BATERIA DE EMPILHADEIRA 80V/50A")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=HYPERLINK("https://leilaoonline.com.br/lote/detalhe/88982", "154")</f>
      </c>
      <c r="B26" s="4" t="s">
        <f>=HYPERLINK("https://leilaoonline.com.br/lote/detalhe/88982", "FORNO MUFLA")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1.000,00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=HYPERLINK("https://leilaoonline.com.br/lote/detalhe/88984", "162")</f>
      </c>
      <c r="B27" s="4" t="s">
        <f>=HYPERLINK("https://leilaoonline.com.br/lote/detalhe/88984", "TUNEL DE ENCOLHIMENTO WELDOTRON")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=HYPERLINK("https://leilaoonline.com.br/lote/detalhe/88985", "163")</f>
      </c>
      <c r="B28" s="4" t="s">
        <f>=HYPERLINK("https://leilaoonline.com.br/lote/detalhe/88985", "PAINEL DE PARTIDA DE GERADORES")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=HYPERLINK("https://leilaoonline.com.br/lote/detalhe/88987", "201")</f>
      </c>
      <c r="B29" s="4" t="s">
        <f>=HYPERLINK("https://leilaoonline.com.br/lote/detalhe/88987", "ESTANTE DE AÇO; PRATELEIRA APROX. 700 KG (PREÇO POR KG) ")</f>
      </c>
      <c r="C29" s="4" t="inlineStr">
        <is>
          <t>Não vendido</t>
        </is>
      </c>
      <c r="D29" s="4" t="inlineStr">
        <is>
          <t>14</t>
        </is>
      </c>
      <c r="E29" s="5" t="inlineStr">
        <is>
          <t>6,40</t>
        </is>
      </c>
      <c r="F29" s="4" t="inlineStr">
        <is>
          <t>0.10</t>
        </is>
      </c>
    </row>
    <row collapsed="false" customFormat="false" customHeight="false" hidden="false" ht="12.1" outlineLevel="0" r="30">
      <c r="A30" s="5" t="s">
        <f>=HYPERLINK("https://leilaoonline.com.br/lote/detalhe/88988", "202")</f>
      </c>
      <c r="B30" s="4" t="s">
        <f>=HYPERLINK("https://leilaoonline.com.br/lote/detalhe/88988", "ESTANTE DE AÇO; PRATELEIRA APROX. 1000 KG (PREÇO POR KG) ")</f>
      </c>
      <c r="C30" s="4" t="inlineStr">
        <is>
          <t>Não vendido</t>
        </is>
      </c>
      <c r="D30" s="4" t="inlineStr">
        <is>
          <t>20</t>
        </is>
      </c>
      <c r="E30" s="5" t="inlineStr">
        <is>
          <t>7,00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=HYPERLINK("https://leilaoonline.com.br/lote/detalhe/88989", "207")</f>
      </c>
      <c r="B31" s="4" t="s">
        <f>=HYPERLINK("https://leilaoonline.com.br/lote/detalhe/88989", "SECADOR DE AR METALPLAN")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1.000,00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=HYPERLINK("https://leilaoonline.com.br/lote/detalhe/88990", "209")</f>
      </c>
      <c r="B32" s="4" t="s">
        <f>=HYPERLINK("https://leilaoonline.com.br/lote/detalhe/88990", "LOTE COM 6 UNIDADES HIDRÁULICAS ")</f>
      </c>
      <c r="C32" s="4" t="inlineStr">
        <is>
          <t>Não vendido</t>
        </is>
      </c>
      <c r="D32" s="4" t="inlineStr">
        <is>
          <t>11</t>
        </is>
      </c>
      <c r="E32" s="5" t="inlineStr">
        <is>
          <t>2.500,00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=HYPERLINK("https://leilaoonline.com.br/lote/detalhe/88991", "210")</f>
      </c>
      <c r="B33" s="4" t="s">
        <f>=HYPERLINK("https://leilaoonline.com.br/lote/detalhe/88991", "LOTE COM 9 ARQUIVOS PARA ESCRITÓRIO")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500,00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=HYPERLINK("https://leilaoonline.com.br/lote/detalhe/88992", "212")</f>
      </c>
      <c r="B34" s="4" t="s">
        <f>=HYPERLINK("https://leilaoonline.com.br/lote/detalhe/88992", "VENTOINHA EXAUSTOR INDUSTRIAL PARA 5 HP 1700RPM")</f>
      </c>
      <c r="C34" s="4" t="inlineStr">
        <is>
          <t>Não vendido</t>
        </is>
      </c>
      <c r="D34" s="4" t="inlineStr">
        <is>
          <t>2</t>
        </is>
      </c>
      <c r="E34" s="5" t="inlineStr">
        <is>
          <t>950,00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=HYPERLINK("https://leilaoonline.com.br/lote/detalhe/88993", "213")</f>
      </c>
      <c r="B35" s="4" t="s">
        <f>=HYPERLINK("https://leilaoonline.com.br/lote/detalhe/88993", "VENTOINHA EXAUSTOR INDUSTRIAL PARA 2 HP 2800RPM")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=HYPERLINK("https://leilaoonline.com.br/lote/detalhe/88994", "214")</f>
      </c>
      <c r="B36" s="4" t="s">
        <f>=HYPERLINK("https://leilaoonline.com.br/lote/detalhe/88994", "VENTOINHA EXAUSTOR INDUSTRIAL PARA 2 HP 2800RPM")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600,00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=HYPERLINK("https://leilaoonline.com.br/lote/detalhe/88996", "219")</f>
      </c>
      <c r="B37" s="4" t="s">
        <f>=HYPERLINK("https://leilaoonline.com.br/lote/detalhe/88996", "MÁQUINA DE LIMPEZA E TROCA DE LÍQUIDO DE ARREFECIMENTO OVERFLUSH")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=HYPERLINK("https://leilaoonline.com.br/lote/detalhe/88997", "220")</f>
      </c>
      <c r="B38" s="4" t="s">
        <f>=HYPERLINK("https://leilaoonline.com.br/lote/detalhe/88997", "BALANÇA ANTROPOMÉTRICA MECÂNICA 150KG")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=HYPERLINK("https://leilaoonline.com.br/lote/detalhe/88998", "224")</f>
      </c>
      <c r="B39" s="4" t="s">
        <f>=HYPERLINK("https://leilaoonline.com.br/lote/detalhe/88998", "LOTE DE PORTA MOLDES E MOLDES PARA ESTAMPARIA PRENSA EXCÊNTRICA PREÇO POR KG")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4,00</t>
        </is>
      </c>
      <c r="F39" s="4" t="inlineStr">
        <is>
          <t>2.50</t>
        </is>
      </c>
    </row>
    <row collapsed="false" customFormat="false" customHeight="false" hidden="false" ht="12.1" outlineLevel="0" r="40">
      <c r="A40" s="5" t="s">
        <f>=HYPERLINK("https://leilaoonline.com.br/lote/detalhe/88999", "229")</f>
      </c>
      <c r="B40" s="4" t="s">
        <f>=HYPERLINK("https://leilaoonline.com.br/lote/detalhe/88999", "LOTE COM 6 CABEÇOTES PARA ROSQUEADEIRA RIDGID")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=HYPERLINK("https://leilaoonline.com.br/lote/detalhe/89000", "230")</f>
      </c>
      <c r="B41" s="4" t="s">
        <f>=HYPERLINK("https://leilaoonline.com.br/lote/detalhe/89000", "2 MESAS PARA REFEITÓRIO COM 4 LUGARES")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400,00</t>
        </is>
      </c>
      <c r="F41" s="4" t="inlineStr">
        <is>
          <t>100.00</t>
        </is>
      </c>
    </row>
    <row collapsed="false" customFormat="false" customHeight="false" hidden="false" ht="12.1" outlineLevel="0" r="42">
      <c r="A42" s="5" t="s">
        <f>=HYPERLINK("https://leilaoonline.com.br/lote/detalhe/89001", "235")</f>
      </c>
      <c r="B42" s="4" t="s">
        <f>=HYPERLINK("https://leilaoonline.com.br/lote/detalhe/89001", "LOTE COM 24 LUMINÁRIAS COM E SEM LÂMPADA")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600,00</t>
        </is>
      </c>
      <c r="F42" s="4" t="inlineStr">
        <is>
          <t>100.00</t>
        </is>
      </c>
    </row>
    <row collapsed="false" customFormat="false" customHeight="false" hidden="false" ht="12.1" outlineLevel="0" r="43">
      <c r="A43" s="5" t="s">
        <f>=HYPERLINK("https://leilaoonline.com.br/lote/detalhe/89002", "236")</f>
      </c>
      <c r="B43" s="4" t="s">
        <f>=HYPERLINK("https://leilaoonline.com.br/lote/detalhe/89002", "LOTE COM 41 LUMINÁRIAS")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800,00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=HYPERLINK("https://leilaoonline.com.br/lote/detalhe/89003", "237")</f>
      </c>
      <c r="B44" s="4" t="s">
        <f>=HYPERLINK("https://leilaoonline.com.br/lote/detalhe/89003", "LOTE COM 62 LUMINÁRIAS COM E SEM LÂMPADA")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=HYPERLINK("https://leilaoonline.com.br/lote/detalhe/89004", "238")</f>
      </c>
      <c r="B45" s="4" t="s">
        <f>=HYPERLINK("https://leilaoonline.com.br/lote/detalhe/89004", "LOTE COM 11 PLACAS DE VIDRO EMOLDURADAS DE APX. 260X120CM, TAMANHOS IGUAIS")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=HYPERLINK("https://leilaoonline.com.br/lote/detalhe/89005", "239")</f>
      </c>
      <c r="B46" s="4" t="s">
        <f>=HYPERLINK("https://leilaoonline.com.br/lote/detalhe/89005", "LOTE COM 10 PLACAS DE VIDRO EMOLDURADAS DE APX. 260X120CM, TAMANHOS IGUAIS")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=HYPERLINK("https://leilaoonline.com.br/lote/detalhe/89006", "240")</f>
      </c>
      <c r="B47" s="4" t="s">
        <f>=HYPERLINK("https://leilaoonline.com.br/lote/detalhe/89006", "LOTE COM 7 PLACAS MAIORES (APX. 260X60CM) E 12 MENORES (APX. 260X25CM)")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=HYPERLINK("https://leilaoonline.com.br/lote/detalhe/89007", "241")</f>
      </c>
      <c r="B48" s="4" t="s">
        <f>=HYPERLINK("https://leilaoonline.com.br/lote/detalhe/89007", "LOTE COM 10 PLACAS DE VIDRO EMOLDURADAS DE APX. 240X80CM, TAMANHOS VARIADOS")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=HYPERLINK("https://leilaoonline.com.br/lote/detalhe/89008", "242")</f>
      </c>
      <c r="B49" s="4" t="s">
        <f>=HYPERLINK("https://leilaoonline.com.br/lote/detalhe/89008", "LOTE COM 9 PLACAS DE VIDRO EMOLDURADAS DE APX. 260X110CM, TAMANHOS IGUAIS")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1.000,00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=HYPERLINK("https://leilaoonline.com.br/lote/detalhe/89009", "245")</f>
      </c>
      <c r="B50" s="4" t="s">
        <f>=HYPERLINK("https://leilaoonline.com.br/lote/detalhe/89009", "LOTE COM 4 PLACAS DE VIDRO EMOLDURADAS DE APX. 260X110CM, TAMANHOS IGUAIS")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=HYPERLINK("https://leilaoonline.com.br/lote/detalhe/90667", "247")</f>
      </c>
      <c r="B51" s="4" t="s">
        <f>=HYPERLINK("https://leilaoonline.com.br/lote/detalhe/90667", "DISJUNTOR PVO MÉDIA TENSÃO")</f>
      </c>
      <c r="C51" s="4" t="inlineStr">
        <is>
          <t>Não vendido</t>
        </is>
      </c>
      <c r="D51" s="4" t="inlineStr">
        <is>
          <t>7</t>
        </is>
      </c>
      <c r="E51" s="5" t="inlineStr">
        <is>
          <t>1.600,00</t>
        </is>
      </c>
      <c r="F51" s="4" t="inlineStr">
        <is>
          <t>100.00</t>
        </is>
      </c>
    </row>
    <row collapsed="false" customFormat="false" customHeight="false" hidden="false" ht="12.1" outlineLevel="0" r="52">
      <c r="A52" s="5" t="s">
        <f>=HYPERLINK("https://leilaoonline.com.br/lote/detalhe/89010", "248")</f>
      </c>
      <c r="B52" s="4" t="s">
        <f>=HYPERLINK("https://leilaoonline.com.br/lote/detalhe/89010", "LOTE COM 2 MESAS DE ESCRITÓRIO")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=HYPERLINK("https://leilaoonline.com.br/lote/detalhe/89011", "249")</f>
      </c>
      <c r="B53" s="4" t="s">
        <f>=HYPERLINK("https://leilaoonline.com.br/lote/detalhe/89011", "LOTE COM 3 MESAS EM "L" ESCRITÓRIO")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=HYPERLINK("https://leilaoonline.com.br/lote/detalhe/89012", "250")</f>
      </c>
      <c r="B54" s="4" t="s">
        <f>=HYPERLINK("https://leilaoonline.com.br/lote/detalhe/89012", "MESA DE ESCRITÓRIO")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50,00</t>
        </is>
      </c>
      <c r="F54" s="4" t="inlineStr">
        <is>
          <t>20.00</t>
        </is>
      </c>
    </row>
    <row collapsed="false" customFormat="false" customHeight="false" hidden="false" ht="12.1" outlineLevel="0" r="55">
      <c r="A55" s="5" t="s">
        <f>=HYPERLINK("https://leilaoonline.com.br/lote/detalhe/89014", "256")</f>
      </c>
      <c r="B55" s="4" t="s">
        <f>=HYPERLINK("https://leilaoonline.com.br/lote/detalhe/89014", "PRENSA BALANCIM MANUAL 15TON")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700,00</t>
        </is>
      </c>
      <c r="F55" s="4" t="inlineStr">
        <is>
          <t>100.00</t>
        </is>
      </c>
    </row>
    <row collapsed="false" customFormat="false" customHeight="false" hidden="false" ht="12.1" outlineLevel="0" r="56">
      <c r="A56" s="5" t="s">
        <f>=HYPERLINK("https://leilaoonline.com.br/lote/detalhe/90683", "268")</f>
      </c>
      <c r="B56" s="4" t="s">
        <f>=HYPERLINK("https://leilaoonline.com.br/lote/detalhe/90683", "CARREGADOR BATERIA EMPILHADEIRA ELÉTRICA 48V/120A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500,00</t>
        </is>
      </c>
      <c r="F56" s="4" t="inlineStr">
        <is>
          <t>100.00</t>
        </is>
      </c>
    </row>
    <row collapsed="false" customFormat="false" customHeight="false" hidden="false" ht="12.1" outlineLevel="0" r="57">
      <c r="A57" s="5" t="s">
        <f>=HYPERLINK("https://leilaoonline.com.br/lote/detalhe/89016", "301")</f>
      </c>
      <c r="B57" s="4" t="s">
        <f>=HYPERLINK("https://leilaoonline.com.br/lote/detalhe/89016", "BOMBA DE VÁCUO TIPO ROOTS 15CV")</f>
      </c>
      <c r="C57" s="4" t="inlineStr">
        <is>
          <t>Não vendido</t>
        </is>
      </c>
      <c r="D57" s="4" t="inlineStr">
        <is>
          <t>3</t>
        </is>
      </c>
      <c r="E57" s="5" t="inlineStr">
        <is>
          <t>1.300,00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=HYPERLINK("https://leilaoonline.com.br/lote/detalhe/89017", "307")</f>
      </c>
      <c r="B58" s="4" t="s">
        <f>=HYPERLINK("https://leilaoonline.com.br/lote/detalhe/89017", "ROSQUEADEIRA PARA TUBOS")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=HYPERLINK("https://leilaoonline.com.br/lote/detalhe/89018", "308")</f>
      </c>
      <c r="B59" s="4" t="s">
        <f>=HYPERLINK("https://leilaoonline.com.br/lote/detalhe/89018", "ROSQUEADEIRA PARA TUBOS")</f>
      </c>
      <c r="C59" s="4" t="inlineStr">
        <is>
          <t>Não vendido</t>
        </is>
      </c>
      <c r="D59" s="4" t="inlineStr">
        <is>
          <t>3</t>
        </is>
      </c>
      <c r="E59" s="5" t="inlineStr">
        <is>
          <t>1.300,00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=HYPERLINK("https://leilaoonline.com.br/lote/detalhe/89019", "310")</f>
      </c>
      <c r="B60" s="4" t="s">
        <f>=HYPERLINK("https://leilaoonline.com.br/lote/detalhe/89019", "MISTURADOR E PRÉ AQUECEDOR PARA EXTRUSORA PLÁSTICO")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1.000,00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=HYPERLINK("https://leilaoonline.com.br/lote/detalhe/89020", "312")</f>
      </c>
      <c r="B61" s="4" t="s">
        <f>=HYPERLINK("https://leilaoonline.com.br/lote/detalhe/89020", "MISTURADOR E PRÉ AQUECEDOR PARA EXTRUSORA PLÁSTICO")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=HYPERLINK("https://leilaoonline.com.br/lote/detalhe/89021", "313")</f>
      </c>
      <c r="B62" s="4" t="s">
        <f>=HYPERLINK("https://leilaoonline.com.br/lote/detalhe/89021", "MÁQUINA PARA PINTURA DE FAIXA VIARIA")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=HYPERLINK("https://leilaoonline.com.br/lote/detalhe/89022", "314")</f>
      </c>
      <c r="B63" s="4" t="s">
        <f>=HYPERLINK("https://leilaoonline.com.br/lote/detalhe/89022", "MÁQUINA PARA PINTURA DE FAIXA VIARIA")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=HYPERLINK("https://leilaoonline.com.br/lote/detalhe/89023", "315")</f>
      </c>
      <c r="B64" s="4" t="s">
        <f>=HYPERLINK("https://leilaoonline.com.br/lote/detalhe/89023", "MÁQUINA PARA PINTURA DE FAIXA VIARIA")</f>
      </c>
      <c r="C64" s="4" t="inlineStr">
        <is>
          <t>Não vendido</t>
        </is>
      </c>
      <c r="D64" s="4" t="inlineStr">
        <is>
          <t>2</t>
        </is>
      </c>
      <c r="E64" s="5" t="inlineStr">
        <is>
          <t>1.150,00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=HYPERLINK("https://leilaoonline.com.br/lote/detalhe/89024", "317")</f>
      </c>
      <c r="B65" s="4" t="s">
        <f>=HYPERLINK("https://leilaoonline.com.br/lote/detalhe/89024", "CLIMATIZADOR DE AR JOAPE")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700,00</t>
        </is>
      </c>
      <c r="F65" s="4" t="inlineStr">
        <is>
          <t>100.00</t>
        </is>
      </c>
    </row>
    <row collapsed="false" customFormat="false" customHeight="false" hidden="false" ht="12.1" outlineLevel="0" r="66">
      <c r="A66" s="5" t="s">
        <f>=HYPERLINK("https://leilaoonline.com.br/lote/detalhe/89025", "321")</f>
      </c>
      <c r="B66" s="4" t="s">
        <f>=HYPERLINK("https://leilaoonline.com.br/lote/detalhe/89025", "TALHA GUINCHO ELÉTRICO SEMI-NOVO CAPACIDADE 300 A 600KG ELEVAÇÃO 12M/6M")</f>
      </c>
      <c r="C66" s="4" t="inlineStr">
        <is>
          <t>Não vendido</t>
        </is>
      </c>
      <c r="D66" s="4" t="inlineStr">
        <is>
          <t>6</t>
        </is>
      </c>
      <c r="E66" s="5" t="inlineStr">
        <is>
          <t>900,00</t>
        </is>
      </c>
      <c r="F66" s="4" t="inlineStr">
        <is>
          <t>100.00</t>
        </is>
      </c>
    </row>
    <row collapsed="false" customFormat="false" customHeight="false" hidden="false" ht="12.1" outlineLevel="0" r="67">
      <c r="A67" s="5" t="s">
        <f>=HYPERLINK("https://leilaoonline.com.br/lote/detalhe/89028", "339")</f>
      </c>
      <c r="B67" s="4" t="s">
        <f>=HYPERLINK("https://leilaoonline.com.br/lote/detalhe/89028", "EQUIPAMENTO PARA PINTURA ELETROSTATICA TECNOAVANCE")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=HYPERLINK("https://leilaoonline.com.br/lote/detalhe/89029", "350")</f>
      </c>
      <c r="B68" s="4" t="s">
        <f>=HYPERLINK("https://leilaoonline.com.br/lote/detalhe/89029", "AR CONDICIONADO 50.000 BTUS")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1.000,00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=HYPERLINK("https://leilaoonline.com.br/lote/detalhe/89030", "351")</f>
      </c>
      <c r="B69" s="4" t="s">
        <f>=HYPERLINK("https://leilaoonline.com.br/lote/detalhe/89030", "AR CONDICIONADO 50.000 BTUS")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1.000,00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=HYPERLINK("https://leilaoonline.com.br/lote/detalhe/89031", "352")</f>
      </c>
      <c r="B70" s="4" t="s">
        <f>=HYPERLINK("https://leilaoonline.com.br/lote/detalhe/89031", "AR CONDICIONADO 50.000 BTUS")</f>
      </c>
      <c r="C70" s="4" t="inlineStr">
        <is>
          <t>Não vendido</t>
        </is>
      </c>
      <c r="D70" s="4" t="inlineStr">
        <is>
          <t>2</t>
        </is>
      </c>
      <c r="E70" s="5" t="inlineStr">
        <is>
          <t>1.100,00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=HYPERLINK("https://leilaoonline.com.br/lote/detalhe/89032", "353")</f>
      </c>
      <c r="B71" s="4" t="s">
        <f>=HYPERLINK("https://leilaoonline.com.br/lote/detalhe/89032", "AR CONDICIONADO 50.000 BTUS")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1.000,00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=HYPERLINK("https://leilaoonline.com.br/lote/detalhe/89033", "354")</f>
      </c>
      <c r="B72" s="4" t="s">
        <f>=HYPERLINK("https://leilaoonline.com.br/lote/detalhe/89033", "CARRINHO ABERTO PARA FERRAMENTAS (1 UNIDADE)")</f>
      </c>
      <c r="C72" s="4" t="inlineStr">
        <is>
          <t>Não vendido</t>
        </is>
      </c>
      <c r="D72" s="4" t="inlineStr">
        <is>
          <t>2</t>
        </is>
      </c>
      <c r="E72" s="5" t="inlineStr">
        <is>
          <t>200,00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=HYPERLINK("https://leilaoonline.com.br/lote/detalhe/89034", "355")</f>
      </c>
      <c r="B73" s="4" t="s">
        <f>=HYPERLINK("https://leilaoonline.com.br/lote/detalhe/89034", "CARRINHO ABERTO PARA FERRAMENTAS (1 UNIDADE)")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=HYPERLINK("https://leilaoonline.com.br/lote/detalhe/89035", "356")</f>
      </c>
      <c r="B74" s="4" t="s">
        <f>=HYPERLINK("https://leilaoonline.com.br/lote/detalhe/89035", "CARRINHO ABERTO PARA FERRAMENTAS (1 UNIDADE)")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=HYPERLINK("https://leilaoonline.com.br/lote/detalhe/89036", "357")</f>
      </c>
      <c r="B75" s="4" t="s">
        <f>=HYPERLINK("https://leilaoonline.com.br/lote/detalhe/89036", "CARRINHO ABERTO PARA FERRAMENTAS (1 UNIDADE)")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200,00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=HYPERLINK("https://leilaoonline.com.br/lote/detalhe/89037", "358")</f>
      </c>
      <c r="B76" s="4" t="s">
        <f>=HYPERLINK("https://leilaoonline.com.br/lote/detalhe/89037", "CARRINHO ABERTO PARA FERRAMENTAS (1 UNIDADE)")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200,00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=HYPERLINK("https://leilaoonline.com.br/lote/detalhe/89038", "359")</f>
      </c>
      <c r="B77" s="4" t="s">
        <f>=HYPERLINK("https://leilaoonline.com.br/lote/detalhe/89038", "TANQUE DE POLIPROPILENO PARA GALVANOPLASTIA E ANODIZAÇÃO 1600 LITROS")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=HYPERLINK("https://leilaoonline.com.br/lote/detalhe/89039", "360")</f>
      </c>
      <c r="B78" s="4" t="s">
        <f>=HYPERLINK("https://leilaoonline.com.br/lote/detalhe/89039", "TANQUE DE POLIPROPILENO PARA GALVANOPLASTIA E ANODIZAÇÃO 1200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=HYPERLINK("https://leilaoonline.com.br/lote/detalhe/89040", "367")</f>
      </c>
      <c r="B79" s="4" t="s">
        <f>=HYPERLINK("https://leilaoonline.com.br/lote/detalhe/89040", "SELADORA ENCOLHEDORA RAL-TEC")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=HYPERLINK("https://leilaoonline.com.br/lote/detalhe/89041", "368")</f>
      </c>
      <c r="B80" s="4" t="s">
        <f>=HYPERLINK("https://leilaoonline.com.br/lote/detalhe/89041", "PRENSA HIDRÁULICA SACA PINO")</f>
      </c>
      <c r="C80" s="4" t="inlineStr">
        <is>
          <t>Não vendido</t>
        </is>
      </c>
      <c r="D80" s="4" t="inlineStr">
        <is>
          <t>3</t>
        </is>
      </c>
      <c r="E80" s="5" t="inlineStr">
        <is>
          <t>300,00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=HYPERLINK("https://leilaoonline.com.br/lote/detalhe/89042", "369")</f>
      </c>
      <c r="B81" s="4" t="s">
        <f>=HYPERLINK("https://leilaoonline.com.br/lote/detalhe/89042", "REBARBADOR VIBRATORIO VIBROCHIP")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=HYPERLINK("https://leilaoonline.com.br/lote/detalhe/89045", "372")</f>
      </c>
      <c r="B82" s="4" t="s">
        <f>=HYPERLINK("https://leilaoonline.com.br/lote/detalhe/89045", "CARRINHO ABERTO PORTA FERRAMENTAS")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500,00</t>
        </is>
      </c>
      <c r="F82" s="4" t="inlineStr">
        <is>
          <t>100.00</t>
        </is>
      </c>
    </row>
    <row collapsed="false" customFormat="false" customHeight="false" hidden="false" ht="12.1" outlineLevel="0" r="83">
      <c r="A83" s="5" t="s">
        <f>=HYPERLINK("https://leilaoonline.com.br/lote/detalhe/89046", "379")</f>
      </c>
      <c r="B83" s="4" t="s">
        <f>=HYPERLINK("https://leilaoonline.com.br/lote/detalhe/89046", "MOTOR ELÉTRICO 60HP 4 POLOS 1785RPM 440V")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1.500,00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=HYPERLINK("https://leilaoonline.com.br/lote/detalhe/90438", "401")</f>
      </c>
      <c r="B84" s="4" t="s">
        <f>=HYPERLINK("https://leilaoonline.com.br/lote/detalhe/90438", "MOTOR ELÉTRICO WEG 2HP 2 POLOS 3500 RPM 440V")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500,00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=HYPERLINK("https://leilaoonline.com.br/lote/detalhe/90439", "402")</f>
      </c>
      <c r="B85" s="4" t="s">
        <f>=HYPERLINK("https://leilaoonline.com.br/lote/detalhe/90439", "MOTOR ELÉTRICO WEG 1,5HP 4 POLOS 1700 RPM 440V")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500,00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=HYPERLINK("https://leilaoonline.com.br/lote/detalhe/90440", "403")</f>
      </c>
      <c r="B86" s="4" t="s">
        <f>=HYPERLINK("https://leilaoonline.com.br/lote/detalhe/90440", "MOTOR ELÉTRICO WEG 0,75HP 2 POLOS 3500 RPM 440V")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500,00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=HYPERLINK("https://leilaoonline.com.br/lote/detalhe/90441", "404")</f>
      </c>
      <c r="B87" s="4" t="s">
        <f>=HYPERLINK("https://leilaoonline.com.br/lote/detalhe/90441", "MOTOR ELÉTRICO WEG 1/3HP 4 POLOS 1700 RPM 440V")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=HYPERLINK("https://leilaoonline.com.br/lote/detalhe/90442", "405")</f>
      </c>
      <c r="B88" s="4" t="s">
        <f>=HYPERLINK("https://leilaoonline.com.br/lote/detalhe/90442", "MOTOR ELÉTRICO WEG W22 PLUS 75HP 6 POLOS 1100 RPM 440V ")</f>
      </c>
      <c r="C88" s="4" t="inlineStr">
        <is>
          <t>Vendido</t>
        </is>
      </c>
      <c r="D88" s="4" t="inlineStr">
        <is>
          <t>107</t>
        </is>
      </c>
      <c r="E88" s="5" t="inlineStr">
        <is>
          <t>12.100,00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=HYPERLINK("https://leilaoonline.com.br/lote/detalhe/90443", "406")</f>
      </c>
      <c r="B89" s="4" t="s">
        <f>=HYPERLINK("https://leilaoonline.com.br/lote/detalhe/90443", "MOTOR ELÉTRICO WEG 40HP 2 POLOS 3500 RPM 440V")</f>
      </c>
      <c r="C89" s="4" t="inlineStr">
        <is>
          <t>Vendido</t>
        </is>
      </c>
      <c r="D89" s="4" t="inlineStr">
        <is>
          <t>38</t>
        </is>
      </c>
      <c r="E89" s="5" t="inlineStr">
        <is>
          <t>4.600,00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=HYPERLINK("https://leilaoonline.com.br/lote/detalhe/90596", "407")</f>
      </c>
      <c r="B90" s="4" t="s">
        <f>=HYPERLINK("https://leilaoonline.com.br/lote/detalhe/90596", "MOTOR ELÉTRICO WEG 40HP 4 POLOS 1700 RPM 440V (SEM PÉ)")</f>
      </c>
      <c r="C90" s="4" t="inlineStr">
        <is>
          <t>Não vendido</t>
        </is>
      </c>
      <c r="D90" s="4" t="inlineStr">
        <is>
          <t>33</t>
        </is>
      </c>
      <c r="E90" s="5" t="inlineStr">
        <is>
          <t>4.000,00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=HYPERLINK("https://leilaoonline.com.br/lote/detalhe/90597", "408")</f>
      </c>
      <c r="B91" s="4" t="s">
        <f>=HYPERLINK("https://leilaoonline.com.br/lote/detalhe/90597", "MOTOR ELÉTRICO WEG 125HP 4 POLOS 1700 RPM 440V")</f>
      </c>
      <c r="C91" s="4" t="inlineStr">
        <is>
          <t>Vendido</t>
        </is>
      </c>
      <c r="D91" s="4" t="inlineStr">
        <is>
          <t>48</t>
        </is>
      </c>
      <c r="E91" s="5" t="inlineStr">
        <is>
          <t>12.000,00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=HYPERLINK("https://leilaoonline.com.br/lote/detalhe/90598", "409")</f>
      </c>
      <c r="B92" s="4" t="s">
        <f>=HYPERLINK("https://leilaoonline.com.br/lote/detalhe/90598", "MOTOR ELÉTRICO WEG 125HP 4 POLOS 1700 RPM 440V ALTO PLUS RENDIMENTO")</f>
      </c>
      <c r="C92" s="4" t="inlineStr">
        <is>
          <t>Vendido</t>
        </is>
      </c>
      <c r="D92" s="4" t="inlineStr">
        <is>
          <t>65</t>
        </is>
      </c>
      <c r="E92" s="5" t="inlineStr">
        <is>
          <t>12.700,00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=HYPERLINK("https://leilaoonline.com.br/lote/detalhe/90599", "410")</f>
      </c>
      <c r="B93" s="4" t="s">
        <f>=HYPERLINK("https://leilaoonline.com.br/lote/detalhe/90599", "MOTOR ELÉTRICO WEG 150HP 4 POLOS 1700 RPM 575V (ANTI EXPLOSÃO/ SEM PÉ)")</f>
      </c>
      <c r="C93" s="4" t="inlineStr">
        <is>
          <t>Vendido</t>
        </is>
      </c>
      <c r="D93" s="4" t="inlineStr">
        <is>
          <t>48</t>
        </is>
      </c>
      <c r="E93" s="5" t="inlineStr">
        <is>
          <t>12.300,00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=HYPERLINK("https://leilaoonline.com.br/lote/detalhe/90600", "412")</f>
      </c>
      <c r="B94" s="4" t="s">
        <f>=HYPERLINK("https://leilaoonline.com.br/lote/detalhe/90600", "MOTOR ELÉTRICO WEG 150HP 4 POLOS 1700 RPM 575V (ANTI EXPLOSÃO/ SEM PÉ)")</f>
      </c>
      <c r="C94" s="4" t="inlineStr">
        <is>
          <t>Vendido</t>
        </is>
      </c>
      <c r="D94" s="4" t="inlineStr">
        <is>
          <t>19</t>
        </is>
      </c>
      <c r="E94" s="5" t="inlineStr">
        <is>
          <t>12.100,00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=HYPERLINK("https://leilaoonline.com.br/lote/detalhe/90601", "413")</f>
      </c>
      <c r="B95" s="4" t="s">
        <f>=HYPERLINK("https://leilaoonline.com.br/lote/detalhe/90601", "MOTOR ELÉTRICO WEG 40HP 4 POLOS 1700 RPM 440V ")</f>
      </c>
      <c r="C95" s="4" t="inlineStr">
        <is>
          <t>Vendido</t>
        </is>
      </c>
      <c r="D95" s="4" t="inlineStr">
        <is>
          <t>34</t>
        </is>
      </c>
      <c r="E95" s="5" t="inlineStr">
        <is>
          <t>4.200,00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=HYPERLINK("https://leilaoonline.com.br/lote/detalhe/90602", "414")</f>
      </c>
      <c r="B96" s="4" t="s">
        <f>=HYPERLINK("https://leilaoonline.com.br/lote/detalhe/90602", "MOTOR ELÉTRICO WEG APROX. 60HP S/PLAQUETA")</f>
      </c>
      <c r="C96" s="4" t="inlineStr">
        <is>
          <t>Não vendido</t>
        </is>
      </c>
      <c r="D96" s="4" t="inlineStr">
        <is>
          <t>22</t>
        </is>
      </c>
      <c r="E96" s="5" t="inlineStr">
        <is>
          <t>3.500,00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=HYPERLINK("https://leilaoonline.com.br/lote/detalhe/90603", "415")</f>
      </c>
      <c r="B97" s="4" t="s">
        <f>=HYPERLINK("https://leilaoonline.com.br/lote/detalhe/90603", "MOTOR ELÉTRICO WEG 7,5HP 2 POLOS 3500 RPM 440V W22")</f>
      </c>
      <c r="C97" s="4" t="inlineStr">
        <is>
          <t>Não vendido</t>
        </is>
      </c>
      <c r="D97" s="4" t="inlineStr">
        <is>
          <t>4</t>
        </is>
      </c>
      <c r="E97" s="5" t="inlineStr">
        <is>
          <t>800,00</t>
        </is>
      </c>
      <c r="F97" s="4" t="inlineStr">
        <is>
          <t>50.00</t>
        </is>
      </c>
    </row>
    <row collapsed="false" customFormat="false" customHeight="false" hidden="false" ht="12.1" outlineLevel="0" r="98">
      <c r="A98" s="5" t="s">
        <f>=HYPERLINK("https://leilaoonline.com.br/lote/detalhe/90604", "416")</f>
      </c>
      <c r="B98" s="4" t="s">
        <f>=HYPERLINK("https://leilaoonline.com.br/lote/detalhe/90604", "MOTOR ELÉTRICO WEG 7,5HP 2 POLOS 3500 RPM 440V ")</f>
      </c>
      <c r="C98" s="4" t="inlineStr">
        <is>
          <t>Vendido</t>
        </is>
      </c>
      <c r="D98" s="4" t="inlineStr">
        <is>
          <t>4</t>
        </is>
      </c>
      <c r="E98" s="5" t="inlineStr">
        <is>
          <t>800,00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=HYPERLINK("https://leilaoonline.com.br/lote/detalhe/90605", "417")</f>
      </c>
      <c r="B99" s="4" t="s">
        <f>=HYPERLINK("https://leilaoonline.com.br/lote/detalhe/90605", "MOTOR ELÉTRICO 4 POLOS 1700 RPM 220V/440V")</f>
      </c>
      <c r="C99" s="4" t="inlineStr">
        <is>
          <t>Vendido</t>
        </is>
      </c>
      <c r="D99" s="4" t="inlineStr">
        <is>
          <t>6</t>
        </is>
      </c>
      <c r="E99" s="5" t="inlineStr">
        <is>
          <t>1.000,00</t>
        </is>
      </c>
      <c r="F99" s="4" t="inlineStr">
        <is>
          <t>100.00</t>
        </is>
      </c>
    </row>
    <row collapsed="false" customFormat="false" customHeight="false" hidden="false" ht="12.1" outlineLevel="0" r="100">
      <c r="A100" s="5" t="s">
        <f>=HYPERLINK("https://leilaoonline.com.br/lote/detalhe/90606", "418")</f>
      </c>
      <c r="B100" s="4" t="s">
        <f>=HYPERLINK("https://leilaoonline.com.br/lote/detalhe/90606", "MOTOR ELÉTRICO 60HP 4 POLOS 1700RPM 22V/440V")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700,00</t>
        </is>
      </c>
      <c r="F100" s="4" t="inlineStr">
        <is>
          <t>100.00</t>
        </is>
      </c>
    </row>
    <row collapsed="false" customFormat="false" customHeight="false" hidden="false" ht="12.1" outlineLevel="0" r="101">
      <c r="A101" s="5" t="s">
        <f>=HYPERLINK("https://leilaoonline.com.br/lote/detalhe/90607", "419")</f>
      </c>
      <c r="B101" s="4" t="s">
        <f>=HYPERLINK("https://leilaoonline.com.br/lote/detalhe/90607", "MOTOR ELÉTRICO 60HP 4 POLOS 1700RPM 22V/440V")</f>
      </c>
      <c r="C101" s="4" t="inlineStr">
        <is>
          <t>Vendido</t>
        </is>
      </c>
      <c r="D101" s="4" t="inlineStr">
        <is>
          <t>8</t>
        </is>
      </c>
      <c r="E101" s="5" t="inlineStr">
        <is>
          <t>1.200,00</t>
        </is>
      </c>
      <c r="F101" s="4" t="inlineStr">
        <is>
          <t>100.00</t>
        </is>
      </c>
    </row>
    <row collapsed="false" customFormat="false" customHeight="false" hidden="false" ht="12.1" outlineLevel="0" r="102">
      <c r="A102" s="5" t="s">
        <f>=HYPERLINK("https://leilaoonline.com.br/lote/detalhe/90608", "420")</f>
      </c>
      <c r="B102" s="4" t="s">
        <f>=HYPERLINK("https://leilaoonline.com.br/lote/detalhe/90608", "MOTOR ELÉTRICO WEG 50HP 4 POLOS 1700 RPM 220V/380V/440V/760V")</f>
      </c>
      <c r="C102" s="4" t="inlineStr">
        <is>
          <t>Vendido</t>
        </is>
      </c>
      <c r="D102" s="4" t="inlineStr">
        <is>
          <t>41</t>
        </is>
      </c>
      <c r="E102" s="5" t="inlineStr">
        <is>
          <t>4.500,00</t>
        </is>
      </c>
      <c r="F102" s="4" t="inlineStr">
        <is>
          <t>100.00</t>
        </is>
      </c>
    </row>
    <row collapsed="false" customFormat="false" customHeight="false" hidden="false" ht="12.1" outlineLevel="0" r="103">
      <c r="A103" s="5" t="s">
        <f>=HYPERLINK("https://leilaoonline.com.br/lote/detalhe/90609", "422")</f>
      </c>
      <c r="B103" s="4" t="s">
        <f>=HYPERLINK("https://leilaoonline.com.br/lote/detalhe/90609", "MÁQUINA DE ROLOS COM MOTORREDUTOR")</f>
      </c>
      <c r="C103" s="4" t="inlineStr">
        <is>
          <t>Não vendido</t>
        </is>
      </c>
      <c r="D103" s="4" t="inlineStr">
        <is>
          <t>2</t>
        </is>
      </c>
      <c r="E103" s="5" t="inlineStr">
        <is>
          <t>1.100,00</t>
        </is>
      </c>
      <c r="F103" s="4" t="inlineStr">
        <is>
          <t>100.00</t>
        </is>
      </c>
    </row>
    <row collapsed="false" customFormat="false" customHeight="false" hidden="false" ht="12.1" outlineLevel="0" r="104">
      <c r="A104" s="5" t="s">
        <f>=HYPERLINK("https://leilaoonline.com.br/lote/detalhe/90610", "426")</f>
      </c>
      <c r="B104" s="4" t="s">
        <f>=HYPERLINK("https://leilaoonline.com.br/lote/detalhe/90610", "RACK GABINE PARA SERVIDOR C/PORTA DE VIDRO 95CM ALT. X 55CM LARG.. X 55CM COMP.")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500,00</t>
        </is>
      </c>
      <c r="F104" s="4" t="inlineStr">
        <is>
          <t>100.00</t>
        </is>
      </c>
    </row>
    <row collapsed="false" customFormat="false" customHeight="false" hidden="false" ht="12.1" outlineLevel="0" r="105">
      <c r="A105" s="5" t="s">
        <f>=HYPERLINK("https://leilaoonline.com.br/lote/detalhe/90649", "427")</f>
      </c>
      <c r="B105" s="4" t="s">
        <f>=HYPERLINK("https://leilaoonline.com.br/lote/detalhe/90649", "RACK GABINE PARA SERVIDOR C/PORTA DE VIDRO 185CM ALT. X 55CM LARG.. X 75CM COMP.")</f>
      </c>
      <c r="C105" s="4" t="inlineStr">
        <is>
          <t>Vendido</t>
        </is>
      </c>
      <c r="D105" s="4" t="inlineStr">
        <is>
          <t>3</t>
        </is>
      </c>
      <c r="E105" s="5" t="inlineStr">
        <is>
          <t>700,00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=HYPERLINK("https://leilaoonline.com.br/lote/detalhe/90650", "428")</f>
      </c>
      <c r="B106" s="4" t="s">
        <f>=HYPERLINK("https://leilaoonline.com.br/lote/detalhe/90650", "RACK GABINE PARA SERVIDOR C/PORTA DE VIDRO 185CM ALT. X 55CM LARG.. X 75CM COMP.")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500,00</t>
        </is>
      </c>
      <c r="F106" s="4" t="inlineStr">
        <is>
          <t>100.00</t>
        </is>
      </c>
    </row>
    <row collapsed="false" customFormat="false" customHeight="false" hidden="false" ht="12.1" outlineLevel="0" r="107">
      <c r="A107" s="5" t="s">
        <f>=HYPERLINK("https://leilaoonline.com.br/lote/detalhe/90651", "429")</f>
      </c>
      <c r="B107" s="4" t="s">
        <f>=HYPERLINK("https://leilaoonline.com.br/lote/detalhe/90651", "RACK GABINE PARA SERVIDOR C/PORTA DE VIDRO 210CM ALT. X 55CM LARG.. X 75CM COMP.")</f>
      </c>
      <c r="C107" s="4" t="inlineStr">
        <is>
          <t>Não vendido</t>
        </is>
      </c>
      <c r="D107" s="4" t="inlineStr">
        <is>
          <t>2</t>
        </is>
      </c>
      <c r="E107" s="5" t="inlineStr">
        <is>
          <t>600,00</t>
        </is>
      </c>
      <c r="F107" s="4" t="inlineStr">
        <is>
          <t>100.00</t>
        </is>
      </c>
    </row>
    <row collapsed="false" customFormat="false" customHeight="false" hidden="false" ht="12.1" outlineLevel="0" r="108">
      <c r="A108" s="5" t="s">
        <f>=HYPERLINK("https://leilaoonline.com.br/lote/detalhe/90652", "430")</f>
      </c>
      <c r="B108" s="4" t="s">
        <f>=HYPERLINK("https://leilaoonline.com.br/lote/detalhe/90652", "RACK GABINE PARA SERVIDOR C/PORTA DE VIDRO 210CM ALT. X 55CM LARG.. X 75CM COMP.")</f>
      </c>
      <c r="C108" s="4" t="inlineStr">
        <is>
          <t>Não vendido</t>
        </is>
      </c>
      <c r="D108" s="4" t="inlineStr">
        <is>
          <t>1</t>
        </is>
      </c>
      <c r="E108" s="5" t="inlineStr">
        <is>
          <t>500,00</t>
        </is>
      </c>
      <c r="F108" s="4" t="inlineStr">
        <is>
          <t>100.00</t>
        </is>
      </c>
    </row>
    <row collapsed="false" customFormat="false" customHeight="false" hidden="false" ht="12.1" outlineLevel="0" r="109">
      <c r="A109" s="5" t="s">
        <f>=HYPERLINK("https://leilaoonline.com.br/lote/detalhe/90653", "431")</f>
      </c>
      <c r="B109" s="4" t="s">
        <f>=HYPERLINK("https://leilaoonline.com.br/lote/detalhe/90653", "RACK GABINE PARA SERVIDOR C/PORTA DE VIDRO 200CM ALT. X 60CM LARG.. X 60CM COMP.")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500,00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=HYPERLINK("https://leilaoonline.com.br/lote/detalhe/90656", "432")</f>
      </c>
      <c r="B110" s="4" t="s">
        <f>=HYPERLINK("https://leilaoonline.com.br/lote/detalhe/90656", "MISTURADOR EM AÇO INÓX MOTOR 40CV")</f>
      </c>
      <c r="C110" s="4" t="inlineStr">
        <is>
          <t>Não vendido</t>
        </is>
      </c>
      <c r="D110" s="4" t="inlineStr">
        <is>
          <t>42</t>
        </is>
      </c>
      <c r="E110" s="5" t="inlineStr">
        <is>
          <t>5.450,00</t>
        </is>
      </c>
      <c r="F110" s="4" t="inlineStr">
        <is>
          <t>100.00</t>
        </is>
      </c>
    </row>
    <row collapsed="false" customFormat="false" customHeight="false" hidden="false" ht="12.1" outlineLevel="0" r="111">
      <c r="A111" s="5" t="s">
        <f>=HYPERLINK("https://leilaoonline.com.br/lote/detalhe/90657", "433")</f>
      </c>
      <c r="B111" s="4" t="s">
        <f>=HYPERLINK("https://leilaoonline.com.br/lote/detalhe/90657", "TORNO REVOLVER")</f>
      </c>
      <c r="C111" s="4" t="inlineStr">
        <is>
          <t>Não vendido</t>
        </is>
      </c>
      <c r="D111" s="4" t="inlineStr">
        <is>
          <t>7</t>
        </is>
      </c>
      <c r="E111" s="5" t="inlineStr">
        <is>
          <t>1.600,00</t>
        </is>
      </c>
      <c r="F111" s="4" t="inlineStr">
        <is>
          <t>100.00</t>
        </is>
      </c>
    </row>
    <row collapsed="false" customFormat="false" customHeight="false" hidden="false" ht="12.1" outlineLevel="0" r="112">
      <c r="A112" s="5" t="s">
        <f>=HYPERLINK("https://leilaoonline.com.br/lote/detalhe/90658", "434")</f>
      </c>
      <c r="B112" s="4" t="s">
        <f>=HYPERLINK("https://leilaoonline.com.br/lote/detalhe/90658", "TORNO REVOLVER")</f>
      </c>
      <c r="C112" s="4" t="inlineStr">
        <is>
          <t>Não vendido</t>
        </is>
      </c>
      <c r="D112" s="4" t="inlineStr">
        <is>
          <t>7</t>
        </is>
      </c>
      <c r="E112" s="5" t="inlineStr">
        <is>
          <t>1.600,00</t>
        </is>
      </c>
      <c r="F112" s="4" t="inlineStr">
        <is>
          <t>100.00</t>
        </is>
      </c>
    </row>
    <row collapsed="false" customFormat="false" customHeight="false" hidden="false" ht="12.1" outlineLevel="0" r="113">
      <c r="A113" s="5" t="s">
        <f>=HYPERLINK("https://leilaoonline.com.br/lote/detalhe/90659", "435")</f>
      </c>
      <c r="B113" s="4" t="s">
        <f>=HYPERLINK("https://leilaoonline.com.br/lote/detalhe/90659", "COMPRESSOR PRIMÁX 40 PÉS")</f>
      </c>
      <c r="C113" s="4" t="inlineStr">
        <is>
          <t>Não vendido</t>
        </is>
      </c>
      <c r="D113" s="4" t="inlineStr">
        <is>
          <t>2</t>
        </is>
      </c>
      <c r="E113" s="5" t="inlineStr">
        <is>
          <t>1.100,00</t>
        </is>
      </c>
      <c r="F113" s="4" t="inlineStr">
        <is>
          <t>100.00</t>
        </is>
      </c>
    </row>
    <row collapsed="false" customFormat="false" customHeight="false" hidden="false" ht="12.1" outlineLevel="0" r="114">
      <c r="A114" s="5" t="s">
        <f>=HYPERLINK("https://leilaoonline.com.br/lote/detalhe/90660", "437")</f>
      </c>
      <c r="B114" s="4" t="s">
        <f>=HYPERLINK("https://leilaoonline.com.br/lote/detalhe/90660", "LAMINADOR ELÉTRICO PARA OURIVES FEROLLA (DESCASCA FIO)")</f>
      </c>
      <c r="C114" s="4" t="inlineStr">
        <is>
          <t>Não vendido</t>
        </is>
      </c>
      <c r="D114" s="4" t="inlineStr">
        <is>
          <t>25</t>
        </is>
      </c>
      <c r="E114" s="5" t="inlineStr">
        <is>
          <t>3.400,00</t>
        </is>
      </c>
      <c r="F114" s="4" t="inlineStr">
        <is>
          <t>100.00</t>
        </is>
      </c>
    </row>
    <row collapsed="false" customFormat="false" customHeight="false" hidden="false" ht="12.1" outlineLevel="0" r="115">
      <c r="A115" s="5" t="s">
        <f>=HYPERLINK("https://leilaoonline.com.br/lote/detalhe/90661", "439")</f>
      </c>
      <c r="B115" s="4" t="s">
        <f>=HYPERLINK("https://leilaoonline.com.br/lote/detalhe/90661", "BATEDOR PLANETARIA DE INÓX USIRAM")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100.00</t>
        </is>
      </c>
    </row>
    <row collapsed="false" customFormat="false" customHeight="false" hidden="false" ht="12.1" outlineLevel="0" r="116">
      <c r="A116" s="5" t="s">
        <f>=HYPERLINK("https://leilaoonline.com.br/lote/detalhe/90690", "440")</f>
      </c>
      <c r="B116" s="4" t="s">
        <f>=HYPERLINK("https://leilaoonline.com.br/lote/detalhe/90690", "MÁQUINA PARA DESCASCAR CABO")</f>
      </c>
      <c r="C116" s="4" t="inlineStr">
        <is>
          <t>Vendido</t>
        </is>
      </c>
      <c r="D116" s="4" t="inlineStr">
        <is>
          <t>55</t>
        </is>
      </c>
      <c r="E116" s="5" t="inlineStr">
        <is>
          <t>5.900,00</t>
        </is>
      </c>
      <c r="F116" s="4" t="inlineStr">
        <is>
          <t>100.00</t>
        </is>
      </c>
    </row>
    <row collapsed="false" customFormat="false" customHeight="false" hidden="false" ht="12.1" outlineLevel="0" r="117">
      <c r="A117" s="5" t="s">
        <f>=HYPERLINK("https://leilaoonline.com.br/lote/detalhe/90662", "441")</f>
      </c>
      <c r="B117" s="4" t="s">
        <f>=HYPERLINK("https://leilaoonline.com.br/lote/detalhe/90662", "ENGRENAGEM PRENSA EXCÊNTRICA 160 180 TON.")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500,00</t>
        </is>
      </c>
      <c r="F117" s="4" t="inlineStr">
        <is>
          <t>100.00</t>
        </is>
      </c>
    </row>
    <row collapsed="false" customFormat="false" customHeight="false" hidden="false" ht="12.1" outlineLevel="0" r="118">
      <c r="A118" s="5" t="s">
        <f>=HYPERLINK("https://leilaoonline.com.br/lote/detalhe/90663", "443")</f>
      </c>
      <c r="B118" s="4" t="s">
        <f>=HYPERLINK("https://leilaoonline.com.br/lote/detalhe/90663", "MOINHO DE ROLOS GRÃOS CERÂMICA TIJOLO")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1.000,00</t>
        </is>
      </c>
      <c r="F118" s="4" t="inlineStr">
        <is>
          <t>250.00</t>
        </is>
      </c>
    </row>
    <row collapsed="false" customFormat="false" customHeight="false" hidden="false" ht="12.1" outlineLevel="0" r="119">
      <c r="A119" s="5" t="s">
        <f>=HYPERLINK("https://leilaoonline.com.br/lote/detalhe/90664", "444")</f>
      </c>
      <c r="B119" s="4" t="s">
        <f>=HYPERLINK("https://leilaoonline.com.br/lote/detalhe/90664", "PRENSA DE FRICÇÃO FORJARIA 60 TONELADAS")</f>
      </c>
      <c r="C119" s="4" t="inlineStr">
        <is>
          <t>Não vendido</t>
        </is>
      </c>
      <c r="D119" s="4" t="inlineStr">
        <is>
          <t>3</t>
        </is>
      </c>
      <c r="E119" s="5" t="inlineStr">
        <is>
          <t>1.200,00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=HYPERLINK("https://leilaoonline.com.br/lote/detalhe/90665", "445")</f>
      </c>
      <c r="B120" s="4" t="s">
        <f>=HYPERLINK("https://leilaoonline.com.br/lote/detalhe/90665", "COMPRESSOR REFRIGERAÇÃO CHILLER SABROE CMO 16 ")</f>
      </c>
      <c r="C120" s="4" t="inlineStr">
        <is>
          <t>Não vendido</t>
        </is>
      </c>
      <c r="D120" s="4" t="inlineStr">
        <is>
          <t>1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=HYPERLINK("https://leilaoonline.com.br/lote/detalhe/90666", "446")</f>
      </c>
      <c r="B121" s="4" t="s">
        <f>=HYPERLINK("https://leilaoonline.com.br/lote/detalhe/90666", "BOMBA DE ENGRENAGEM SANITÁRIA INÓX PARA PRODUTOS VISCOSOS MOTOR 8 POLOS")</f>
      </c>
      <c r="C121" s="4" t="inlineStr">
        <is>
          <t>Não vendido</t>
        </is>
      </c>
      <c r="D121" s="4" t="inlineStr">
        <is>
          <t>7</t>
        </is>
      </c>
      <c r="E121" s="5" t="inlineStr">
        <is>
          <t>1.600,00</t>
        </is>
      </c>
      <c r="F121" s="4" t="inlineStr">
        <is>
          <t>100.00</t>
        </is>
      </c>
    </row>
    <row collapsed="false" customFormat="false" customHeight="false" hidden="false" ht="12.1" outlineLevel="0" r="122">
      <c r="A122" s="5" t="s">
        <f>=HYPERLINK("https://leilaoonline.com.br/lote/detalhe/90668", "448")</f>
      </c>
      <c r="B122" s="4" t="s">
        <f>=HYPERLINK("https://leilaoonline.com.br/lote/detalhe/90668", "TALHA ELÉTRICA CABO DE AÇO 500KG SANSEI")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1.000,00</t>
        </is>
      </c>
      <c r="F122" s="4" t="inlineStr">
        <is>
          <t>100.00</t>
        </is>
      </c>
    </row>
    <row collapsed="false" customFormat="false" customHeight="false" hidden="false" ht="12.1" outlineLevel="0" r="123">
      <c r="A123" s="5" t="s">
        <f>=HYPERLINK("https://leilaoonline.com.br/lote/detalhe/90669", "449")</f>
      </c>
      <c r="B123" s="4" t="s">
        <f>=HYPERLINK("https://leilaoonline.com.br/lote/detalhe/90669", "CANHÃO E DUPLA ROSCA EXTRUSORA MIOTTO 65/120 (NOVO, SEM USO)")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1.000,00</t>
        </is>
      </c>
      <c r="F123" s="4" t="inlineStr">
        <is>
          <t>100.00</t>
        </is>
      </c>
    </row>
    <row collapsed="false" customFormat="false" customHeight="false" hidden="false" ht="12.1" outlineLevel="0" r="124">
      <c r="A124" s="5" t="s">
        <f>=HYPERLINK("https://leilaoonline.com.br/lote/detalhe/90670", "450")</f>
      </c>
      <c r="B124" s="4" t="s">
        <f>=HYPERLINK("https://leilaoonline.com.br/lote/detalhe/90670", "SERRA TICO TICO MONOFÁSICA")</f>
      </c>
      <c r="C124" s="4" t="inlineStr">
        <is>
          <t>Vendido</t>
        </is>
      </c>
      <c r="D124" s="4" t="inlineStr">
        <is>
          <t>1</t>
        </is>
      </c>
      <c r="E124" s="5" t="inlineStr">
        <is>
          <t>500,00</t>
        </is>
      </c>
      <c r="F124" s="4" t="inlineStr">
        <is>
          <t>100.00</t>
        </is>
      </c>
    </row>
    <row collapsed="false" customFormat="false" customHeight="false" hidden="false" ht="12.1" outlineLevel="0" r="125">
      <c r="A125" s="5" t="s">
        <f>=HYPERLINK("https://leilaoonline.com.br/lote/detalhe/90671", "451")</f>
      </c>
      <c r="B125" s="4" t="s">
        <f>=HYPERLINK("https://leilaoonline.com.br/lote/detalhe/90671", "MULTIFUNCIONAL TORNO FURADEIRA MADEIRA MONOFÁSICO")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1.000,00</t>
        </is>
      </c>
      <c r="F125" s="4" t="inlineStr">
        <is>
          <t>100.00</t>
        </is>
      </c>
    </row>
    <row collapsed="false" customFormat="false" customHeight="false" hidden="false" ht="12.1" outlineLevel="0" r="126">
      <c r="A126" s="5" t="s">
        <f>=HYPERLINK("https://leilaoonline.com.br/lote/detalhe/90672", "452")</f>
      </c>
      <c r="B126" s="4" t="s">
        <f>=HYPERLINK("https://leilaoonline.com.br/lote/detalhe/90672", "COMPRESSOR PARAFUSO ATLAS COPCO GA 55 ")</f>
      </c>
      <c r="C126" s="4" t="inlineStr">
        <is>
          <t>Não vendido</t>
        </is>
      </c>
      <c r="D126" s="4" t="inlineStr">
        <is>
          <t>135</t>
        </is>
      </c>
      <c r="E126" s="5" t="inlineStr">
        <is>
          <t>20.500,00</t>
        </is>
      </c>
      <c r="F126" s="4" t="inlineStr">
        <is>
          <t>250.00</t>
        </is>
      </c>
    </row>
    <row collapsed="false" customFormat="false" customHeight="false" hidden="false" ht="12.1" outlineLevel="0" r="127">
      <c r="A127" s="5" t="s">
        <f>=HYPERLINK("https://leilaoonline.com.br/lote/detalhe/90673", "453")</f>
      </c>
      <c r="B127" s="4" t="s">
        <f>=HYPERLINK("https://leilaoonline.com.br/lote/detalhe/90673", "COMPRESSOR PARAFUSO INGERSOLL-RAND 75HP")</f>
      </c>
      <c r="C127" s="4" t="inlineStr">
        <is>
          <t>Não vendido</t>
        </is>
      </c>
      <c r="D127" s="4" t="inlineStr">
        <is>
          <t>45</t>
        </is>
      </c>
      <c r="E127" s="5" t="inlineStr">
        <is>
          <t>9.000,00</t>
        </is>
      </c>
      <c r="F127" s="4" t="inlineStr">
        <is>
          <t>100.00</t>
        </is>
      </c>
    </row>
    <row collapsed="false" customFormat="false" customHeight="false" hidden="false" ht="12.1" outlineLevel="0" r="128">
      <c r="A128" s="5" t="s">
        <f>=HYPERLINK("https://leilaoonline.com.br/lote/detalhe/90674", "455")</f>
      </c>
      <c r="B128" s="4" t="s">
        <f>=HYPERLINK("https://leilaoonline.com.br/lote/detalhe/90674", "LAVA LOUÇA INDUSTRIAL ECOLAB ES2000")</f>
      </c>
      <c r="C128" s="4" t="inlineStr">
        <is>
          <t>Não vendido</t>
        </is>
      </c>
      <c r="D128" s="4" t="inlineStr">
        <is>
          <t>10</t>
        </is>
      </c>
      <c r="E128" s="5" t="inlineStr">
        <is>
          <t>1.400,00</t>
        </is>
      </c>
      <c r="F128" s="4" t="inlineStr">
        <is>
          <t>100.00</t>
        </is>
      </c>
    </row>
    <row collapsed="false" customFormat="false" customHeight="false" hidden="false" ht="12.1" outlineLevel="0" r="129">
      <c r="A129" s="5" t="s">
        <f>=HYPERLINK("https://leilaoonline.com.br/lote/detalhe/90675", "456")</f>
      </c>
      <c r="B129" s="4" t="s">
        <f>=HYPERLINK("https://leilaoonline.com.br/lote/detalhe/90675", "SECADOR DE AR COMPRESSOR PARAFUSO DOMINICK-HUNTER DPR 470 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1.000,00</t>
        </is>
      </c>
      <c r="F129" s="4" t="inlineStr">
        <is>
          <t>100.00</t>
        </is>
      </c>
    </row>
    <row collapsed="false" customFormat="false" customHeight="false" hidden="false" ht="12.1" outlineLevel="0" r="130">
      <c r="A130" s="5" t="s">
        <f>=HYPERLINK("https://leilaoonline.com.br/lote/detalhe/90676", "458")</f>
      </c>
      <c r="B130" s="4" t="s">
        <f>=HYPERLINK("https://leilaoonline.com.br/lote/detalhe/90676", "PENEIRA VIBRATÓRIA EM AÇO INÓX")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1.000,00</t>
        </is>
      </c>
      <c r="F130" s="4" t="inlineStr">
        <is>
          <t>100.00</t>
        </is>
      </c>
    </row>
    <row collapsed="false" customFormat="false" customHeight="false" hidden="false" ht="12.1" outlineLevel="0" r="131">
      <c r="A131" s="5" t="s">
        <f>=HYPERLINK("https://leilaoonline.com.br/lote/detalhe/90677", "459")</f>
      </c>
      <c r="B131" s="4" t="s">
        <f>=HYPERLINK("https://leilaoonline.com.br/lote/detalhe/90677", "REATOR BATELADA BATEDOR AÇO CARBONO 250 LITROS")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1.000,00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=HYPERLINK("https://leilaoonline.com.br/lote/detalhe/90678", "460")</f>
      </c>
      <c r="B132" s="4" t="s">
        <f>=HYPERLINK("https://leilaoonline.com.br/lote/detalhe/90678", "REATOR BATELADA BATEDOR AÇO CARBONO 250 LITROS")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1.000,00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=HYPERLINK("https://leilaoonline.com.br/lote/detalhe/90691", "461")</f>
      </c>
      <c r="B133" s="4" t="s">
        <f>=HYPERLINK("https://leilaoonline.com.br/lote/detalhe/90691", "GRUPO GERADOR DE ENERGIA 1000KVA PALMERO")</f>
      </c>
      <c r="C133" s="4" t="inlineStr">
        <is>
          <t>Não vendido</t>
        </is>
      </c>
      <c r="D133" s="4" t="inlineStr">
        <is>
          <t>50</t>
        </is>
      </c>
      <c r="E133" s="5" t="inlineStr">
        <is>
          <t>22.000,00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=HYPERLINK("https://leilaoonline.com.br/lote/detalhe/90692", "462")</f>
      </c>
      <c r="B134" s="4" t="s">
        <f>=HYPERLINK("https://leilaoonline.com.br/lote/detalhe/90692", "TORNO 2350x500MM")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=HYPERLINK("https://leilaoonline.com.br/lote/detalhe/90679", "463")</f>
      </c>
      <c r="B135" s="4" t="s">
        <f>=HYPERLINK("https://leilaoonline.com.br/lote/detalhe/90679", "MÁQUINA DE SOLDA ELÉTRICA BERKLE BALMER SUPER 260")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=HYPERLINK("https://leilaoonline.com.br/lote/detalhe/90681", "466")</f>
      </c>
      <c r="B136" s="4" t="s">
        <f>=HYPERLINK("https://leilaoonline.com.br/lote/detalhe/90681", "CARREGADOR BATERIA EMPILHADEIRA ELÉTRICA 24V/90A 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500,00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=HYPERLINK("https://leilaoonline.com.br/lote/detalhe/90682", "467")</f>
      </c>
      <c r="B137" s="4" t="s">
        <f>=HYPERLINK("https://leilaoonline.com.br/lote/detalhe/90682", "CARREGADOR BATERIA EMPILHADEIRA ELÉTRICA 36V/130A")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500,00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=HYPERLINK("https://leilaoonline.com.br/lote/detalhe/90684", "469")</f>
      </c>
      <c r="B138" s="4" t="s">
        <f>=HYPERLINK("https://leilaoonline.com.br/lote/detalhe/90684", "VARREDEIRA DE PISO DIRIGÍVEL TENNANT GÁS GLP")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250.00</t>
        </is>
      </c>
    </row>
    <row collapsed="false" customFormat="false" customHeight="false" hidden="false" ht="12.1" outlineLevel="0" r="139">
      <c r="A139" s="5" t="s">
        <f>=HYPERLINK("https://leilaoonline.com.br/lote/detalhe/90685", "471")</f>
      </c>
      <c r="B139" s="4" t="s">
        <f>=HYPERLINK("https://leilaoonline.com.br/lote/detalhe/90685", "GERADOR 4KVA")</f>
      </c>
      <c r="C139" s="4" t="inlineStr">
        <is>
          <t>Não vendido</t>
        </is>
      </c>
      <c r="D139" s="4" t="inlineStr">
        <is>
          <t>3</t>
        </is>
      </c>
      <c r="E139" s="5" t="inlineStr">
        <is>
          <t>700,00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=HYPERLINK("https://leilaoonline.com.br/lote/detalhe/90686", "472")</f>
      </c>
      <c r="B140" s="4" t="s">
        <f>=HYPERLINK("https://leilaoonline.com.br/lote/detalhe/90686", "BOBINADEIRA PARA TRANSFORMADORES TONANNI 500X300MM")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500,00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=HYPERLINK("https://leilaoonline.com.br/lote/detalhe/90687", "474")</f>
      </c>
      <c r="B141" s="4" t="s">
        <f>=HYPERLINK("https://leilaoonline.com.br/lote/detalhe/90687", "UNIDADE HIDRÁULICA REXROTH 10HP COM COMANDO")</f>
      </c>
      <c r="C141" s="4" t="inlineStr">
        <is>
          <t>Vendido</t>
        </is>
      </c>
      <c r="D141" s="4" t="inlineStr">
        <is>
          <t>26</t>
        </is>
      </c>
      <c r="E141" s="5" t="inlineStr">
        <is>
          <t>3.500,00</t>
        </is>
      </c>
      <c r="F141" s="4" t="inlineStr">
        <is>
          <t>100.00</t>
        </is>
      </c>
    </row>
    <row collapsed="false" customFormat="false" customHeight="false" hidden="false" ht="12.1" outlineLevel="0" r="142">
      <c r="A142" s="5" t="s">
        <f>=HYPERLINK("https://leilaoonline.com.br/lote/detalhe/90689", "484")</f>
      </c>
      <c r="B142" s="4" t="s">
        <f>=HYPERLINK("https://leilaoonline.com.br/lote/detalhe/90689", "JATO DE GRANALHA MARCA BLASTIBRÁS")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1.000,00</t>
        </is>
      </c>
      <c r="F142" s="4" t="inlineStr">
        <is>
          <t>100.00</t>
        </is>
      </c>
    </row>
    <row collapsed="false" customFormat="false" customHeight="false" hidden="false" ht="12.1" outlineLevel="0" r="143">
      <c r="A143" s="5" t="s">
        <f>=HYPERLINK("https://leilaoonline.com.br/lote/detalhe/90697", "486")</f>
      </c>
      <c r="B143" s="4" t="s">
        <f>=HYPERLINK("https://leilaoonline.com.br/lote/detalhe/90697", "LAMINADORA DE ROSCAS WMW GWR 80X120")</f>
      </c>
      <c r="C143" s="4" t="inlineStr">
        <is>
          <t>Não vendido</t>
        </is>
      </c>
      <c r="D143" s="4" t="inlineStr">
        <is>
          <t>3</t>
        </is>
      </c>
      <c r="E143" s="5" t="inlineStr">
        <is>
          <t>1.200,00</t>
        </is>
      </c>
      <c r="F143" s="4" t="inlineStr">
        <is>
          <t>100.00</t>
        </is>
      </c>
    </row>
    <row collapsed="false" customFormat="false" customHeight="false" hidden="false" ht="12.1" outlineLevel="0" r="144">
      <c r="A144" s="5" t="s">
        <f>=HYPERLINK("https://leilaoonline.com.br/lote/detalhe/90701", "490")</f>
      </c>
      <c r="B144" s="4" t="s">
        <f>=HYPERLINK("https://leilaoonline.com.br/lote/detalhe/90701", "PRENSA DE FRICÇÃO FORJARIA WELKO ARIETE 2000 220 TON")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250.00</t>
        </is>
      </c>
    </row>
    <row collapsed="false" customFormat="false" customHeight="false" hidden="false" ht="12.1" outlineLevel="0" r="145">
      <c r="A145" s="5" t="s">
        <f>=HYPERLINK("https://leilaoonline.com.br/lote/detalhe/90702", "496")</f>
      </c>
      <c r="B145" s="4" t="s">
        <f>=HYPERLINK("https://leilaoonline.com.br/lote/detalhe/90702", "EMPILHADEIRA PALETEIRA ELÉTRICA SKAM 1200KG 4 METROS - FUNCIONANDO")</f>
      </c>
      <c r="C145" s="4" t="inlineStr">
        <is>
          <t>Não vendido</t>
        </is>
      </c>
      <c r="D145" s="4" t="inlineStr">
        <is>
          <t>18</t>
        </is>
      </c>
      <c r="E145" s="5" t="inlineStr">
        <is>
          <t>9.500,00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=HYPERLINK("https://leilaoonline.com.br/lote/detalhe/90703", "497")</f>
      </c>
      <c r="B146" s="4" t="s">
        <f>=HYPERLINK("https://leilaoonline.com.br/lote/detalhe/90703", "EMPILHADEIRA PALETEIRA ELÉTRICA AMEISE EJC 1000KG 4 METROS - FUNCIONANDO")</f>
      </c>
      <c r="C146" s="4" t="inlineStr">
        <is>
          <t>Não vendido</t>
        </is>
      </c>
      <c r="D146" s="4" t="inlineStr">
        <is>
          <t>19</t>
        </is>
      </c>
      <c r="E146" s="5" t="inlineStr">
        <is>
          <t>10.000,00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=HYPERLINK("https://leilaoonline.com.br/lote/detalhe/90705", "499")</f>
      </c>
      <c r="B147" s="4" t="s">
        <f>=HYPERLINK("https://leilaoonline.com.br/lote/detalhe/90705", "TORNO MECÂNICO COLCHESTER TRIUMPH 2000 1800X440MM")</f>
      </c>
      <c r="C147" s="4" t="inlineStr">
        <is>
          <t>Vendido</t>
        </is>
      </c>
      <c r="D147" s="4" t="inlineStr">
        <is>
          <t>126</t>
        </is>
      </c>
      <c r="E147" s="5" t="inlineStr">
        <is>
          <t>14.500,00</t>
        </is>
      </c>
      <c r="F147" s="4" t="inlineStr">
        <is>
          <t>100.00</t>
        </is>
      </c>
    </row>
    <row collapsed="false" customFormat="false" customHeight="false" hidden="false" ht="12.1" outlineLevel="0" r="148">
      <c r="A148" s="5" t="s">
        <f>=HYPERLINK("https://leilaoonline.com.br/lote/detalhe/90706", "500")</f>
      </c>
      <c r="B148" s="4" t="s">
        <f>=HYPERLINK("https://leilaoonline.com.br/lote/detalhe/90706", "PRENSA SACA PINO 15 TONELADAS")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100.00</t>
        </is>
      </c>
    </row>
    <row collapsed="false" customFormat="false" customHeight="false" hidden="false" ht="12.1" outlineLevel="0" r="149">
      <c r="A149" s="5" t="s">
        <f>=HYPERLINK("https://leilaoonline.com.br/lote/detalhe/90707", "501")</f>
      </c>
      <c r="B149" s="4" t="s">
        <f>=HYPERLINK("https://leilaoonline.com.br/lote/detalhe/90707", "MOINHO DE PLÁSTICO TRIA 400MM ITALIANO PET")</f>
      </c>
      <c r="C149" s="4" t="inlineStr">
        <is>
          <t>Não vendido</t>
        </is>
      </c>
      <c r="D149" s="4" t="inlineStr">
        <is>
          <t>3</t>
        </is>
      </c>
      <c r="E149" s="5" t="inlineStr">
        <is>
          <t>1.200,00</t>
        </is>
      </c>
      <c r="F149" s="4" t="inlineStr">
        <is>
          <t>100.00</t>
        </is>
      </c>
    </row>
    <row collapsed="false" customFormat="false" customHeight="false" hidden="false" ht="12.1" outlineLevel="0" r="150">
      <c r="A150" s="5" t="s">
        <f>=HYPERLINK("https://leilaoonline.com.br/lote/detalhe/90711", "507")</f>
      </c>
      <c r="B150" s="4" t="s">
        <f>=HYPERLINK("https://leilaoonline.com.br/lote/detalhe/90711", "COMPRESSOR DENTAL AIR ZAP MOD. DA 1100")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100.00</t>
        </is>
      </c>
    </row>
    <row collapsed="false" customFormat="false" customHeight="false" hidden="false" ht="12.1" outlineLevel="0" r="151">
      <c r="A151" s="5" t="s">
        <f>=HYPERLINK("https://leilaoonline.com.br/lote/detalhe/90712", "508")</f>
      </c>
      <c r="B151" s="4" t="s">
        <f>=HYPERLINK("https://leilaoonline.com.br/lote/detalhe/90712", "ARQUIVO DESLIZANTE ACECO MEDIDAS A=2,20 x L=3,20 x C=4,77CM DESMONTADO")</f>
      </c>
      <c r="C151" s="4" t="inlineStr">
        <is>
          <t>Não vendido</t>
        </is>
      </c>
      <c r="D151" s="4" t="inlineStr">
        <is>
          <t>43</t>
        </is>
      </c>
      <c r="E151" s="5" t="inlineStr">
        <is>
          <t>4.700,00</t>
        </is>
      </c>
      <c r="F151" s="4" t="inlineStr">
        <is>
          <t>100.00</t>
        </is>
      </c>
    </row>
    <row collapsed="false" customFormat="false" customHeight="false" hidden="false" ht="12.1" outlineLevel="0" r="152">
      <c r="A152" s="5" t="s">
        <f>=HYPERLINK("https://leilaoonline.com.br/lote/detalhe/90713", "509")</f>
      </c>
      <c r="B152" s="4" t="s">
        <f>=HYPERLINK("https://leilaoonline.com.br/lote/detalhe/90713", "BATERIA TRACIONÁRIA MOURA EMPILHADEIRA ELÉTRICA 48V - SEM USO")</f>
      </c>
      <c r="C152" s="4" t="inlineStr">
        <is>
          <t>Não vendido</t>
        </is>
      </c>
      <c r="D152" s="4" t="inlineStr">
        <is>
          <t>2</t>
        </is>
      </c>
      <c r="E152" s="5" t="inlineStr">
        <is>
          <t>600,00</t>
        </is>
      </c>
      <c r="F152" s="4" t="inlineStr">
        <is>
          <t>100.00</t>
        </is>
      </c>
    </row>
    <row collapsed="false" customFormat="false" customHeight="false" hidden="false" ht="12.1" outlineLevel="0" r="153">
      <c r="A153" s="5" t="s">
        <f>=HYPERLINK("https://leilaoonline.com.br/lote/detalhe/90714", "512")</f>
      </c>
      <c r="B153" s="4" t="s">
        <f>=HYPERLINK("https://leilaoonline.com.br/lote/detalhe/90714", "ENCAMURÇADEIRA")</f>
      </c>
      <c r="C153" s="4" t="inlineStr">
        <is>
          <t>Não vendido</t>
        </is>
      </c>
      <c r="D153" s="4" t="inlineStr">
        <is>
          <t>1</t>
        </is>
      </c>
      <c r="E153" s="5" t="inlineStr">
        <is>
          <t>150.000,00</t>
        </is>
      </c>
      <c r="F153" s="4" t="inlineStr">
        <is>
          <t>250.00</t>
        </is>
      </c>
    </row>
    <row collapsed="false" customFormat="false" customHeight="false" hidden="false" ht="12.1" outlineLevel="0" r="154">
      <c r="A154" s="5" t="s">
        <f>=HYPERLINK("https://leilaoonline.com.br/lote/detalhe/90715", "513")</f>
      </c>
      <c r="B154" s="4" t="s">
        <f>=HYPERLINK("https://leilaoonline.com.br/lote/detalhe/90715", "MOINHO 250MM KLE ")</f>
      </c>
      <c r="C154" s="4" t="inlineStr">
        <is>
          <t>Não vendido</t>
        </is>
      </c>
      <c r="D154" s="4" t="inlineStr">
        <is>
          <t>2</t>
        </is>
      </c>
      <c r="E154" s="5" t="inlineStr">
        <is>
          <t>1.100,00</t>
        </is>
      </c>
      <c r="F154" s="4" t="inlineStr">
        <is>
          <t>100.00</t>
        </is>
      </c>
    </row>
    <row collapsed="false" customFormat="false" customHeight="false" hidden="false" ht="12.1" outlineLevel="0" r="155">
      <c r="A155" s="5" t="s">
        <f>=HYPERLINK("https://leilaoonline.com.br/lote/detalhe/90716", "516")</f>
      </c>
      <c r="B155" s="4" t="s">
        <f>=HYPERLINK("https://leilaoonline.com.br/lote/detalhe/90716", "MISTURADOR EM AÇO INÓX")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100.00</t>
        </is>
      </c>
    </row>
    <row collapsed="false" customFormat="false" customHeight="false" hidden="false" ht="12.1" outlineLevel="0" r="156">
      <c r="A156" s="5" t="s">
        <f>=HYPERLINK("https://leilaoonline.com.br/lote/detalhe/90717", "522")</f>
      </c>
      <c r="B156" s="4" t="s">
        <f>=HYPERLINK("https://leilaoonline.com.br/lote/detalhe/90717", "PÓRTICO SEM TALHA 420CM LARG x 300CM ALT x 20CM ALT VIGA")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1.000,00</t>
        </is>
      </c>
      <c r="F156" s="4" t="inlineStr">
        <is>
          <t>100.00</t>
        </is>
      </c>
    </row>
    <row collapsed="false" customFormat="false" customHeight="false" hidden="false" ht="12.1" outlineLevel="0" r="157">
      <c r="A157" s="5" t="s">
        <f>=HYPERLINK("https://leilaoonline.com.br/lote/detalhe/90718", "523")</f>
      </c>
      <c r="B157" s="4" t="s">
        <f>=HYPERLINK("https://leilaoonline.com.br/lote/detalhe/90718", "PÓRTICO SEM TALHA 330CM LARGURA X 410 CM ALTURA X 20CM ALT VIGA")</f>
      </c>
      <c r="C157" s="4" t="inlineStr">
        <is>
          <t>Não vendido</t>
        </is>
      </c>
      <c r="D157" s="4" t="inlineStr">
        <is>
          <t>1</t>
        </is>
      </c>
      <c r="E157" s="5" t="inlineStr">
        <is>
          <t>1.000,00</t>
        </is>
      </c>
      <c r="F157" s="4" t="inlineStr">
        <is>
          <t>100.00</t>
        </is>
      </c>
    </row>
    <row collapsed="false" customFormat="false" customHeight="false" hidden="false" ht="12.1" outlineLevel="0" r="158">
      <c r="A158" s="5" t="s">
        <f>=HYPERLINK("https://leilaoonline.com.br/lote/detalhe/90719", "524")</f>
      </c>
      <c r="B158" s="4" t="s">
        <f>=HYPERLINK("https://leilaoonline.com.br/lote/detalhe/90719", "PRENSA EXCÊNTRICA 8 TONELADAS HARLO")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1.000,00</t>
        </is>
      </c>
      <c r="F158" s="4" t="inlineStr">
        <is>
          <t>250.00</t>
        </is>
      </c>
    </row>
    <row collapsed="false" customFormat="false" customHeight="false" hidden="false" ht="12.1" outlineLevel="0" r="159">
      <c r="A159" s="5" t="s">
        <f>=HYPERLINK("https://leilaoonline.com.br/lote/detalhe/90720", "525")</f>
      </c>
      <c r="B159" s="4" t="s">
        <f>=HYPERLINK("https://leilaoonline.com.br/lote/detalhe/90720", "GUILHOTINA WMW 2500X12MM (1/2")")</f>
      </c>
      <c r="C159" s="4" t="inlineStr">
        <is>
          <t>Não vendido</t>
        </is>
      </c>
      <c r="D159" s="4" t="inlineStr">
        <is>
          <t>94</t>
        </is>
      </c>
      <c r="E159" s="5" t="inlineStr">
        <is>
          <t>32.500,00</t>
        </is>
      </c>
      <c r="F159" s="4" t="inlineStr">
        <is>
          <t>500.00</t>
        </is>
      </c>
    </row>
    <row collapsed="false" customFormat="false" customHeight="false" hidden="false" ht="12.1" outlineLevel="0" r="160">
      <c r="A160" s="5" t="s">
        <f>=HYPERLINK("https://leilaoonline.com.br/lote/detalhe/90721", "526")</f>
      </c>
      <c r="B160" s="4" t="s">
        <f>=HYPERLINK("https://leilaoonline.com.br/lote/detalhe/90721", "GUILHOTINA PARA CHAPAS 1200X2MM")</f>
      </c>
      <c r="C160" s="4" t="inlineStr">
        <is>
          <t>Não vendido</t>
        </is>
      </c>
      <c r="D160" s="4" t="inlineStr">
        <is>
          <t>2</t>
        </is>
      </c>
      <c r="E160" s="5" t="inlineStr">
        <is>
          <t>1.100,00</t>
        </is>
      </c>
      <c r="F160" s="4" t="inlineStr">
        <is>
          <t>100.00</t>
        </is>
      </c>
    </row>
    <row collapsed="false" customFormat="false" customHeight="false" hidden="false" ht="12.1" outlineLevel="0" r="161">
      <c r="A161" s="5" t="s">
        <f>=HYPERLINK("https://leilaoonline.com.br/lote/detalhe/90723", "529")</f>
      </c>
      <c r="B161" s="4" t="s">
        <f>=HYPERLINK("https://leilaoonline.com.br/lote/detalhe/90723", "CARRINHO PARA MOVIMENTAÇÃO DE VEÍCULOS 600KG")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1.000,00</t>
        </is>
      </c>
      <c r="F161" s="4" t="inlineStr">
        <is>
          <t>100.00</t>
        </is>
      </c>
    </row>
    <row collapsed="false" customFormat="false" customHeight="false" hidden="false" ht="12.1" outlineLevel="0" r="162">
      <c r="A162" s="5" t="s">
        <f>=HYPERLINK("https://leilaoonline.com.br/lote/detalhe/90724", "530")</f>
      </c>
      <c r="B162" s="4" t="s">
        <f>=HYPERLINK("https://leilaoonline.com.br/lote/detalhe/90724", "CARRINHO PARA MOVIMENTAÇÃO DE VEÍCULOS 600KG")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1.000,00</t>
        </is>
      </c>
      <c r="F162" s="4" t="inlineStr">
        <is>
          <t>100.00</t>
        </is>
      </c>
    </row>
    <row collapsed="false" customFormat="false" customHeight="false" hidden="false" ht="12.1" outlineLevel="0" r="163">
      <c r="A163" s="5" t="s">
        <f>=HYPERLINK("https://leilaoonline.com.br/lote/detalhe/90725", "531")</f>
      </c>
      <c r="B163" s="4" t="s">
        <f>=HYPERLINK("https://leilaoonline.com.br/lote/detalhe/90725", "CARRINHO PARA MOVIMENTAÇÃO DE VEÍCULOS 600KG")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1.000,00</t>
        </is>
      </c>
      <c r="F163" s="4" t="inlineStr">
        <is>
          <t>100.00</t>
        </is>
      </c>
    </row>
    <row collapsed="false" customFormat="false" customHeight="false" hidden="false" ht="12.1" outlineLevel="0" r="164">
      <c r="A164" s="5" t="s">
        <f>=HYPERLINK("https://leilaoonline.com.br/lote/detalhe/90726", "532")</f>
      </c>
      <c r="B164" s="4" t="s">
        <f>=HYPERLINK("https://leilaoonline.com.br/lote/detalhe/90726", "BALANCIM 10 TONELADAS")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1.000,00</t>
        </is>
      </c>
      <c r="F164" s="4" t="inlineStr">
        <is>
          <t>100.00</t>
        </is>
      </c>
    </row>
    <row collapsed="false" customFormat="false" customHeight="false" hidden="false" ht="12.1" outlineLevel="0" r="165">
      <c r="A165" s="5" t="s">
        <f>=HYPERLINK("https://leilaoonline.com.br/lote/detalhe/90728", "534")</f>
      </c>
      <c r="B165" s="4" t="s">
        <f>=HYPERLINK("https://leilaoonline.com.br/lote/detalhe/90728", "GRUPO GERADOR 60KVA 220/380/440V")</f>
      </c>
      <c r="C165" s="4" t="inlineStr">
        <is>
          <t>Não vendido</t>
        </is>
      </c>
      <c r="D165" s="4" t="inlineStr">
        <is>
          <t>8</t>
        </is>
      </c>
      <c r="E165" s="5" t="inlineStr">
        <is>
          <t>1.700,00</t>
        </is>
      </c>
      <c r="F165" s="4" t="inlineStr">
        <is>
          <t>100.00</t>
        </is>
      </c>
    </row>
    <row collapsed="false" customFormat="false" customHeight="false" hidden="false" ht="12.1" outlineLevel="0" r="166">
      <c r="A166" s="5" t="s">
        <f>=HYPERLINK("https://leilaoonline.com.br/lote/detalhe/90729", "536")</f>
      </c>
      <c r="B166" s="4" t="s">
        <f>=HYPERLINK("https://leilaoonline.com.br/lote/detalhe/90729", "CARRINHO PARA FERRAMENTAS MECÂNICO")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500,00</t>
        </is>
      </c>
      <c r="F166" s="4" t="inlineStr">
        <is>
          <t>100.00</t>
        </is>
      </c>
    </row>
    <row collapsed="false" customFormat="false" customHeight="false" hidden="false" ht="12.1" outlineLevel="0" r="167">
      <c r="A167" s="5" t="s">
        <f>=HYPERLINK("https://leilaoonline.com.br/lote/detalhe/90730", "537")</f>
      </c>
      <c r="B167" s="4" t="s">
        <f>=HYPERLINK("https://leilaoonline.com.br/lote/detalhe/90730", "CARRINHO PARA FERRAMENTAS MECÂNICO")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500,00</t>
        </is>
      </c>
      <c r="F167" s="4" t="inlineStr">
        <is>
          <t>100.00</t>
        </is>
      </c>
    </row>
    <row collapsed="false" customFormat="false" customHeight="false" hidden="false" ht="12.1" outlineLevel="0" r="168">
      <c r="A168" s="5" t="s">
        <f>=HYPERLINK("https://leilaoonline.com.br/lote/detalhe/90731", "538")</f>
      </c>
      <c r="B168" s="4" t="s">
        <f>=HYPERLINK("https://leilaoonline.com.br/lote/detalhe/90731", "CARRINHO PARA FERRAMENTAS MECÂNICO")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500,00</t>
        </is>
      </c>
      <c r="F168" s="4" t="inlineStr">
        <is>
          <t>100.00</t>
        </is>
      </c>
    </row>
    <row collapsed="false" customFormat="false" customHeight="false" hidden="false" ht="12.1" outlineLevel="0" r="169">
      <c r="A169" s="5" t="s">
        <f>=HYPERLINK("https://leilaoonline.com.br/lote/detalhe/90732", "539")</f>
      </c>
      <c r="B169" s="4" t="s">
        <f>=HYPERLINK("https://leilaoonline.com.br/lote/detalhe/90732", "CARRINHO PARA FERRAMENTAS MECÂNICO")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500,00</t>
        </is>
      </c>
      <c r="F169" s="4" t="inlineStr">
        <is>
          <t>100.00</t>
        </is>
      </c>
    </row>
    <row collapsed="false" customFormat="false" customHeight="false" hidden="false" ht="12.1" outlineLevel="0" r="170">
      <c r="A170" s="5" t="s">
        <f>=HYPERLINK("https://leilaoonline.com.br/lote/detalhe/90733", "540")</f>
      </c>
      <c r="B170" s="4" t="s">
        <f>=HYPERLINK("https://leilaoonline.com.br/lote/detalhe/90733", "CARRINHO PARA FERRAMENTAS MECÂNICO")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500,00</t>
        </is>
      </c>
      <c r="F170" s="4" t="inlineStr">
        <is>
          <t>100.00</t>
        </is>
      </c>
    </row>
    <row collapsed="false" customFormat="false" customHeight="false" hidden="false" ht="12.1" outlineLevel="0" r="171">
      <c r="A171" s="5" t="s">
        <f>=HYPERLINK("https://leilaoonline.com.br/lote/detalhe/90735", "542")</f>
      </c>
      <c r="B171" s="4" t="s">
        <f>=HYPERLINK("https://leilaoonline.com.br/lote/detalhe/90735", "VENTOINHA EXAUSTOR INDUSTRIAL PARA 20HP 2935RPM")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1.000,00</t>
        </is>
      </c>
      <c r="F171" s="4" t="inlineStr">
        <is>
          <t>100.00</t>
        </is>
      </c>
    </row>
    <row collapsed="false" customFormat="false" customHeight="false" hidden="false" ht="12.1" outlineLevel="0" r="172">
      <c r="A172" s="5" t="s">
        <f>=HYPERLINK("https://leilaoonline.com.br/lote/detalhe/90738", "549")</f>
      </c>
      <c r="B172" s="4" t="s">
        <f>=HYPERLINK("https://leilaoonline.com.br/lote/detalhe/90738", "TANQUE DE POLIPROPILENO PARA GALVANOPLASTIA E ANODIZAÇÃO 150 LITROS")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500,00</t>
        </is>
      </c>
      <c r="F172" s="4" t="inlineStr">
        <is>
          <t>100.00</t>
        </is>
      </c>
    </row>
    <row collapsed="false" customFormat="false" customHeight="false" hidden="false" ht="12.1" outlineLevel="0" r="173">
      <c r="A173" s="5" t="s">
        <f>=HYPERLINK("https://leilaoonline.com.br/lote/detalhe/90739", "550")</f>
      </c>
      <c r="B173" s="4" t="s">
        <f>=HYPERLINK("https://leilaoonline.com.br/lote/detalhe/90739", "AR CONDICIONADO 50.000 BTUS DESATIVADO - FUNCIONANDO")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500,00</t>
        </is>
      </c>
      <c r="F173" s="4" t="inlineStr">
        <is>
          <t>100.00</t>
        </is>
      </c>
    </row>
    <row collapsed="false" customFormat="false" customHeight="false" hidden="false" ht="12.1" outlineLevel="0" r="174">
      <c r="A174" s="5" t="s">
        <f>=HYPERLINK("https://leilaoonline.com.br/lote/detalhe/90740", "551")</f>
      </c>
      <c r="B174" s="4" t="s">
        <f>=HYPERLINK("https://leilaoonline.com.br/lote/detalhe/90740", "PRENSA DE FRICÇÃO 250 TON")</f>
      </c>
      <c r="C174" s="4" t="inlineStr">
        <is>
          <t>Não vendido</t>
        </is>
      </c>
      <c r="D174" s="4" t="inlineStr">
        <is>
          <t>2</t>
        </is>
      </c>
      <c r="E174" s="5" t="inlineStr">
        <is>
          <t>1.250,00</t>
        </is>
      </c>
      <c r="F174" s="4" t="inlineStr">
        <is>
          <t>250.00</t>
        </is>
      </c>
    </row>
    <row collapsed="false" customFormat="false" customHeight="false" hidden="false" ht="12.1" outlineLevel="0" r="175">
      <c r="A175" s="5" t="s">
        <f>=HYPERLINK("https://leilaoonline.com.br/lote/detalhe/90741", "553")</f>
      </c>
      <c r="B175" s="4" t="s">
        <f>=HYPERLINK("https://leilaoonline.com.br/lote/detalhe/90741", "REDUTOR DE VELOCIDADE PARA MOTOR ELÉTRICO")</f>
      </c>
      <c r="C175" s="4" t="inlineStr">
        <is>
          <t>Não vendido</t>
        </is>
      </c>
      <c r="D175" s="4" t="inlineStr">
        <is>
          <t>5</t>
        </is>
      </c>
      <c r="E175" s="5" t="inlineStr">
        <is>
          <t>900,00</t>
        </is>
      </c>
      <c r="F175" s="4" t="inlineStr">
        <is>
          <t>100.00</t>
        </is>
      </c>
    </row>
    <row collapsed="false" customFormat="false" customHeight="false" hidden="false" ht="12.1" outlineLevel="0" r="176">
      <c r="A176" s="5" t="s">
        <f>=HYPERLINK("https://leilaoonline.com.br/lote/detalhe/90742", "554")</f>
      </c>
      <c r="B176" s="4" t="s">
        <f>=HYPERLINK("https://leilaoonline.com.br/lote/detalhe/90742", "BOMBA VACÚO COMPRESSOR RADIAL TURBINA 7,5 HP 7,5 CV")</f>
      </c>
      <c r="C176" s="4" t="inlineStr">
        <is>
          <t>Vendido</t>
        </is>
      </c>
      <c r="D176" s="4" t="inlineStr">
        <is>
          <t>20</t>
        </is>
      </c>
      <c r="E176" s="5" t="inlineStr">
        <is>
          <t>2.900,00</t>
        </is>
      </c>
      <c r="F176" s="4" t="inlineStr">
        <is>
          <t>100.00</t>
        </is>
      </c>
    </row>
    <row collapsed="false" customFormat="false" customHeight="false" hidden="false" ht="12.1" outlineLevel="0" r="177">
      <c r="A177" s="5" t="s">
        <f>=HYPERLINK("https://leilaoonline.com.br/lote/detalhe/90743", "555")</f>
      </c>
      <c r="B177" s="4" t="s">
        <f>=HYPERLINK("https://leilaoonline.com.br/lote/detalhe/90743", "CONTROLADOR PARA GERADOR ST2000P STEMAC")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500,00</t>
        </is>
      </c>
      <c r="F177" s="4" t="inlineStr">
        <is>
          <t>100.00</t>
        </is>
      </c>
    </row>
    <row collapsed="false" customFormat="false" customHeight="false" hidden="false" ht="12.1" outlineLevel="0" r="178">
      <c r="A178" s="5" t="s">
        <f>=HYPERLINK("https://leilaoonline.com.br/lote/detalhe/90744", "556")</f>
      </c>
      <c r="B178" s="4" t="s">
        <f>=HYPERLINK("https://leilaoonline.com.br/lote/detalhe/90744", "SERRA POLICORTE COM CORTE EM GRAU")</f>
      </c>
      <c r="C178" s="4" t="inlineStr">
        <is>
          <t>Não vendido</t>
        </is>
      </c>
      <c r="D178" s="4" t="inlineStr">
        <is>
          <t>2</t>
        </is>
      </c>
      <c r="E178" s="5" t="inlineStr">
        <is>
          <t>600,00</t>
        </is>
      </c>
      <c r="F178" s="4" t="inlineStr">
        <is>
          <t>100.00</t>
        </is>
      </c>
    </row>
    <row collapsed="false" customFormat="false" customHeight="false" hidden="false" ht="12.1" outlineLevel="0" r="179">
      <c r="A179" s="5" t="s">
        <f>=HYPERLINK("https://leilaoonline.com.br/lote/detalhe/90745", "557")</f>
      </c>
      <c r="B179" s="4" t="s">
        <f>=HYPERLINK("https://leilaoonline.com.br/lote/detalhe/90745", "SERRA CIRCULAR DESTOPADEIRA PENDULAR 600MM")</f>
      </c>
      <c r="C179" s="4" t="inlineStr">
        <is>
          <t>Não vendido</t>
        </is>
      </c>
      <c r="D179" s="4" t="inlineStr">
        <is>
          <t>1</t>
        </is>
      </c>
      <c r="E179" s="5" t="inlineStr">
        <is>
          <t>500,00</t>
        </is>
      </c>
      <c r="F179" s="4" t="inlineStr">
        <is>
          <t>100.00</t>
        </is>
      </c>
    </row>
    <row collapsed="false" customFormat="false" customHeight="false" hidden="false" ht="12.1" outlineLevel="0" r="180">
      <c r="A180" s="5" t="s">
        <f>=HYPERLINK("https://leilaoonline.com.br/lote/detalhe/90746", "558")</f>
      </c>
      <c r="B180" s="4" t="s">
        <f>=HYPERLINK("https://leilaoonline.com.br/lote/detalhe/90746", "DISJUNTOR PVO MÉDIA TENSÃO")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500,00</t>
        </is>
      </c>
      <c r="F180" s="4" t="inlineStr">
        <is>
          <t>100.00</t>
        </is>
      </c>
    </row>
    <row collapsed="false" customFormat="false" customHeight="false" hidden="false" ht="12.1" outlineLevel="0" r="181">
      <c r="A181" s="5" t="s">
        <f>=HYPERLINK("https://leilaoonline.com.br/lote/detalhe/90747", "558")</f>
      </c>
      <c r="B181" s="4" t="s">
        <f>=HYPERLINK("https://leilaoonline.com.br/lote/detalhe/90747", "BATERIA TRACIONÁRIA HAWKER EMPILHADEIRA ELÉTRICA 48V")</f>
      </c>
      <c r="C181" s="4" t="inlineStr">
        <is>
          <t>Não vendido</t>
        </is>
      </c>
      <c r="D181" s="4" t="inlineStr">
        <is>
          <t>3</t>
        </is>
      </c>
      <c r="E181" s="5" t="inlineStr">
        <is>
          <t>700,00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=HYPERLINK("https://leilaoonline.com.br/lote/detalhe/90748", "560")</f>
      </c>
      <c r="B182" s="4" t="s">
        <f>=HYPERLINK("https://leilaoonline.com.br/lote/detalhe/90748", "BATERIA TRACIONÁRIA HAWKER EMPILHADEIRA ELÉTRICA 48V")</f>
      </c>
      <c r="C182" s="4" t="inlineStr">
        <is>
          <t>Não vendido</t>
        </is>
      </c>
      <c r="D182" s="4" t="inlineStr">
        <is>
          <t>3</t>
        </is>
      </c>
      <c r="E182" s="5" t="inlineStr">
        <is>
          <t>700,00</t>
        </is>
      </c>
      <c r="F182" s="4" t="inlineStr">
        <is>
          <t>100.00</t>
        </is>
      </c>
    </row>
    <row collapsed="false" customFormat="false" customHeight="false" hidden="false" ht="12.1" outlineLevel="0" r="183">
      <c r="A183" s="5" t="s">
        <f>=HYPERLINK("https://leilaoonline.com.br/lote/detalhe/90749", "561")</f>
      </c>
      <c r="B183" s="4" t="s">
        <f>=HYPERLINK("https://leilaoonline.com.br/lote/detalhe/90749", "COMPRESSOR LEOPARD 20 PÉS")</f>
      </c>
      <c r="C183" s="4" t="inlineStr">
        <is>
          <t>Não vendido</t>
        </is>
      </c>
      <c r="D183" s="4" t="inlineStr">
        <is>
          <t>2</t>
        </is>
      </c>
      <c r="E183" s="5" t="inlineStr">
        <is>
          <t>1.100,00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=HYPERLINK("https://leilaoonline.com.br/lote/detalhe/90750", "562")</f>
      </c>
      <c r="B184" s="4" t="s">
        <f>=HYPERLINK("https://leilaoonline.com.br/lote/detalhe/90750", "MÁQUINA DE SOLDA BAMBOZZI TR 360")</f>
      </c>
      <c r="C184" s="4" t="inlineStr">
        <is>
          <t>Não vendido</t>
        </is>
      </c>
      <c r="D184" s="4" t="inlineStr">
        <is>
          <t>1</t>
        </is>
      </c>
      <c r="E184" s="5" t="inlineStr">
        <is>
          <t>1.000,00</t>
        </is>
      </c>
      <c r="F184" s="4" t="inlineStr">
        <is>
          <t>100.00</t>
        </is>
      </c>
    </row>
    <row collapsed="false" customFormat="false" customHeight="false" hidden="false" ht="12.1" outlineLevel="0" r="185">
      <c r="A185" s="5" t="s">
        <f>=HYPERLINK("https://leilaoonline.com.br/lote/detalhe/90751", "563")</f>
      </c>
      <c r="B185" s="4" t="s">
        <f>=HYPERLINK("https://leilaoonline.com.br/lote/detalhe/90751", "MÁQUINA DE SOLDA BAMBOZZI NM 2600 300A")</f>
      </c>
      <c r="C185" s="4" t="inlineStr">
        <is>
          <t>Não vendido</t>
        </is>
      </c>
      <c r="D185" s="4" t="inlineStr">
        <is>
          <t>1</t>
        </is>
      </c>
      <c r="E185" s="5" t="inlineStr">
        <is>
          <t>1.000,00</t>
        </is>
      </c>
      <c r="F185" s="4" t="inlineStr">
        <is>
          <t>100.00</t>
        </is>
      </c>
    </row>
    <row collapsed="false" customFormat="false" customHeight="false" hidden="false" ht="12.1" outlineLevel="0" r="186">
      <c r="A186" s="5" t="s">
        <f>=HYPERLINK("https://leilaoonline.com.br/lote/detalhe/90752", "564")</f>
      </c>
      <c r="B186" s="4" t="s">
        <f>=HYPERLINK("https://leilaoonline.com.br/lote/detalhe/90752", "CARRINHO ABERTO PARA FERRAMENTAS")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500,00</t>
        </is>
      </c>
      <c r="F186" s="4" t="inlineStr">
        <is>
          <t>100.00</t>
        </is>
      </c>
    </row>
    <row collapsed="false" customFormat="false" customHeight="false" hidden="false" ht="12.1" outlineLevel="0" r="187">
      <c r="A187" s="5" t="s">
        <f>=HYPERLINK("https://leilaoonline.com.br/lote/detalhe/90753", "565")</f>
      </c>
      <c r="B187" s="4" t="s">
        <f>=HYPERLINK("https://leilaoonline.com.br/lote/detalhe/90753", "CARRINHO ABERTO PARA FERRAMENTAS")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500,00</t>
        </is>
      </c>
      <c r="F187" s="4" t="inlineStr">
        <is>
          <t>100.00</t>
        </is>
      </c>
    </row>
    <row collapsed="false" customFormat="false" customHeight="false" hidden="false" ht="12.1" outlineLevel="0" r="188">
      <c r="A188" s="5" t="s">
        <f>=HYPERLINK("https://leilaoonline.com.br/lote/detalhe/90754", "566")</f>
      </c>
      <c r="B188" s="4" t="s">
        <f>=HYPERLINK("https://leilaoonline.com.br/lote/detalhe/90754", "CARRINHO ABERTO PARA FERRAMENTAS")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500,00</t>
        </is>
      </c>
      <c r="F188" s="4" t="inlineStr">
        <is>
          <t>100.00</t>
        </is>
      </c>
    </row>
    <row collapsed="false" customFormat="false" customHeight="false" hidden="false" ht="12.1" outlineLevel="0" r="189">
      <c r="A189" s="5" t="s">
        <f>=HYPERLINK("https://leilaoonline.com.br/lote/detalhe/90755", "567")</f>
      </c>
      <c r="B189" s="4" t="s">
        <f>=HYPERLINK("https://leilaoonline.com.br/lote/detalhe/90755", "CARRINHO ABERTO PARA FERRAMENTAS")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500,00</t>
        </is>
      </c>
      <c r="F189" s="4" t="inlineStr">
        <is>
          <t>100.00</t>
        </is>
      </c>
    </row>
    <row collapsed="false" customFormat="false" customHeight="false" hidden="false" ht="12.1" outlineLevel="0" r="190">
      <c r="A190" s="5" t="s">
        <f>=HYPERLINK("https://leilaoonline.com.br/lote/detalhe/90756", "568")</f>
      </c>
      <c r="B190" s="4" t="s">
        <f>=HYPERLINK("https://leilaoonline.com.br/lote/detalhe/90756", "CARRINHO ABERTO PARA FERRAMENTAS")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500,00</t>
        </is>
      </c>
      <c r="F190" s="4" t="inlineStr">
        <is>
          <t>100.00</t>
        </is>
      </c>
    </row>
    <row collapsed="false" customFormat="false" customHeight="false" hidden="false" ht="12.1" outlineLevel="0" r="191">
      <c r="A191" s="5" t="s">
        <f>=HYPERLINK("https://leilaoonline.com.br/lote/detalhe/89044", "2002")</f>
      </c>
      <c r="B191" s="4" t="s">
        <f>=HYPERLINK("https://leilaoonline.com.br/lote/detalhe/89044", "CABEÇOTE DE ESPALMADEIRA PVC FACA SOBRE CILINDRO - CÓD. 525 - CL2022")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875,00</t>
        </is>
      </c>
      <c r="F191" s="4" t="inlineStr">
        <is>
          <t>150.00</t>
        </is>
      </c>
    </row>
    <row collapsed="false" customFormat="false" customHeight="false" hidden="false" ht="12.1" outlineLevel="0" r="192">
      <c r="A192" s="5" t="s">
        <f>=HYPERLINK("https://leilaoonline.com.br/lote/detalhe/89047", "2004")</f>
      </c>
      <c r="B192" s="4" t="s">
        <f>=HYPERLINK("https://leilaoonline.com.br/lote/detalhe/89047", "EXTRUSORA DE PLÁSTICO EGAN JOHN BROWN 150MM - CÓD. 725 - CL2022")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130.000,00</t>
        </is>
      </c>
      <c r="F192" s="4" t="inlineStr">
        <is>
          <t>2500.00</t>
        </is>
      </c>
    </row>
    <row collapsed="false" customFormat="false" customHeight="false" hidden="false" ht="12.1" outlineLevel="0" r="193">
      <c r="A193" s="5" t="s">
        <f>=HYPERLINK("https://leilaoonline.com.br/lote/detalhe/89048", "2005")</f>
      </c>
      <c r="B193" s="4" t="s">
        <f>=HYPERLINK("https://leilaoonline.com.br/lote/detalhe/89048", "EXTRUSORA DE PLÁSTICO EGAN JOHN BROWN 90MM - CÓD. 726 - CL2022")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70.000,00</t>
        </is>
      </c>
      <c r="F193" s="4" t="inlineStr">
        <is>
          <t>2500.00</t>
        </is>
      </c>
    </row>
    <row collapsed="false" customFormat="false" customHeight="false" hidden="false" ht="12.1" outlineLevel="0" r="194">
      <c r="A194" s="5" t="s">
        <f>=HYPERLINK("https://leilaoonline.com.br/lote/detalhe/89049", "2006")</f>
      </c>
      <c r="B194" s="4" t="s">
        <f>=HYPERLINK("https://leilaoonline.com.br/lote/detalhe/89049", "EXTRUSORA DE PLÁSTICO EGAN JOHN BROWN 90MM - CÓD. 727 - CL2022")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70.000,00</t>
        </is>
      </c>
      <c r="F194" s="4" t="inlineStr">
        <is>
          <t>2500.00</t>
        </is>
      </c>
    </row>
    <row collapsed="false" customFormat="false" customHeight="false" hidden="false" ht="12.1" outlineLevel="0" r="195">
      <c r="A195" s="5" t="s">
        <f>=HYPERLINK("https://leilaoonline.com.br/lote/detalhe/89050", "2007")</f>
      </c>
      <c r="B195" s="4" t="s">
        <f>=HYPERLINK("https://leilaoonline.com.br/lote/detalhe/89050", "CABEÇOTE FLAT DIE LAMINADO 3000MM - CL2022")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17.500,00</t>
        </is>
      </c>
      <c r="F195" s="4" t="inlineStr">
        <is>
          <t>150.00</t>
        </is>
      </c>
    </row>
    <row collapsed="false" customFormat="false" customHeight="false" hidden="false" ht="12.1" outlineLevel="0" r="196">
      <c r="A196" s="5" t="s">
        <f>=HYPERLINK("https://leilaoonline.com.br/lote/detalhe/89051", "2008")</f>
      </c>
      <c r="B196" s="4" t="s">
        <f>=HYPERLINK("https://leilaoonline.com.br/lote/detalhe/89051", "CALANDRA DE PLÁSTICO PARA LAMINADOS 3000MM - CL2022")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17.500,00</t>
        </is>
      </c>
      <c r="F196" s="4" t="inlineStr">
        <is>
          <t>150.00</t>
        </is>
      </c>
    </row>
    <row collapsed="false" customFormat="false" customHeight="false" hidden="false" ht="12.1" outlineLevel="0" r="197">
      <c r="A197" s="5" t="s">
        <f>=HYPERLINK("https://leilaoonline.com.br/lote/detalhe/89052", "2010")</f>
      </c>
      <c r="B197" s="4" t="s">
        <f>=HYPERLINK("https://leilaoonline.com.br/lote/detalhe/89052", "MISTURADOR E PRÉ AQUECEDOR PARA EXTRUSORA PLÁSTICO - CÓD. 732 - CL2022")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2.125,00</t>
        </is>
      </c>
      <c r="F197" s="4" t="inlineStr">
        <is>
          <t>150.00</t>
        </is>
      </c>
    </row>
    <row collapsed="false" customFormat="false" customHeight="false" hidden="false" ht="12.1" outlineLevel="0" r="198">
      <c r="A198" s="5" t="s">
        <f>=HYPERLINK("https://leilaoonline.com.br/lote/detalhe/89053", "2017")</f>
      </c>
      <c r="B198" s="4" t="s">
        <f>=HYPERLINK("https://leilaoonline.com.br/lote/detalhe/89053", "EXTRUSORA FLAT DIE 800MM CALANDRA E PUXADOR")</f>
      </c>
      <c r="C198" s="4" t="inlineStr">
        <is>
          <t>Não vendido</t>
        </is>
      </c>
      <c r="D198" s="4" t="inlineStr">
        <is>
          <t>3</t>
        </is>
      </c>
      <c r="E198" s="5" t="inlineStr">
        <is>
          <t>12.500,00</t>
        </is>
      </c>
      <c r="F198" s="4" t="inlineStr">
        <is>
          <t>1250.00</t>
        </is>
      </c>
    </row>
    <row collapsed="false" customFormat="false" customHeight="false" hidden="false" ht="12.1" outlineLevel="0" r="199">
      <c r="A199" s="5" t="s">
        <f>=HYPERLINK("https://leilaoonline.com.br/lote/detalhe/89054", "2019")</f>
      </c>
      <c r="B199" s="4" t="s">
        <f>=HYPERLINK("https://leilaoonline.com.br/lote/detalhe/89054", "REATOR BATEDOR AÇO INOX 1/2 CANA 1000 LITROS - Cód. 569 - CL2022")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4.375,00</t>
        </is>
      </c>
      <c r="F199" s="4" t="inlineStr">
        <is>
          <t>150.00</t>
        </is>
      </c>
    </row>
    <row collapsed="false" customFormat="false" customHeight="false" hidden="false" ht="12.1" outlineLevel="0" r="200">
      <c r="A200" s="5" t="s">
        <f>=HYPERLINK("https://leilaoonline.com.br/lote/detalhe/89055", "2020")</f>
      </c>
      <c r="B200" s="4" t="s">
        <f>=HYPERLINK("https://leilaoonline.com.br/lote/detalhe/89055", "REATOR BATEDOR AÇO INOX 2000 LITROS - CÓD. 573 - CL2022")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4.375,00</t>
        </is>
      </c>
      <c r="F200" s="4" t="inlineStr">
        <is>
          <t>150.00</t>
        </is>
      </c>
    </row>
    <row collapsed="false" customFormat="false" customHeight="false" hidden="false" ht="12.1" outlineLevel="0" r="201">
      <c r="A201" s="5" t="s">
        <f>=HYPERLINK("https://leilaoonline.com.br/lote/detalhe/89056", "2021")</f>
      </c>
      <c r="B201" s="4" t="s">
        <f>=HYPERLINK("https://leilaoonline.com.br/lote/detalhe/89056", "REATOR AÇO INOX 5000 LITROS MISTURADOR ENCAMISADO - CL2022")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10.500,00</t>
        </is>
      </c>
      <c r="F201" s="4" t="inlineStr">
        <is>
          <t>150.00</t>
        </is>
      </c>
    </row>
    <row collapsed="false" customFormat="false" customHeight="false" hidden="false" ht="12.1" outlineLevel="0" r="202">
      <c r="A202" s="5" t="s">
        <f>=HYPERLINK("https://leilaoonline.com.br/lote/detalhe/89057", "2024")</f>
      </c>
      <c r="B202" s="4" t="s">
        <f>=HYPERLINK("https://leilaoonline.com.br/lote/detalhe/89057", "BOMBA HELICOIDAL DOSADORA NIETSCH NM045SY01L07V 2002 - CL2022")</f>
      </c>
      <c r="C202" s="4" t="inlineStr">
        <is>
          <t>Não vendido</t>
        </is>
      </c>
      <c r="D202" s="4" t="inlineStr">
        <is>
          <t>1</t>
        </is>
      </c>
      <c r="E202" s="5" t="inlineStr">
        <is>
          <t>1.125,00</t>
        </is>
      </c>
      <c r="F202" s="4" t="inlineStr">
        <is>
          <t>150.00</t>
        </is>
      </c>
    </row>
    <row collapsed="false" customFormat="false" customHeight="false" hidden="false" ht="12.1" outlineLevel="0" r="203">
      <c r="A203" s="5" t="s">
        <f>=HYPERLINK("https://leilaoonline.com.br/lote/detalhe/89058", "3015")</f>
      </c>
      <c r="B203" s="4" t="s">
        <f>=HYPERLINK("https://leilaoonline.com.br/lote/detalhe/89058", " TORNO MECÂNICO 2350 X 500 MM - CÓD. 597  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1.125,00</t>
        </is>
      </c>
      <c r="F203" s="4" t="inlineStr">
        <is>
          <t>150.00</t>
        </is>
      </c>
    </row>
    <row collapsed="false" customFormat="false" customHeight="false" hidden="false" ht="12.1" outlineLevel="0" r="204">
      <c r="A204" s="5" t="s">
        <f>=HYPERLINK("https://leilaoonline.com.br/lote/detalhe/89059", "3023")</f>
      </c>
      <c r="B204" s="4" t="s">
        <f>=HYPERLINK("https://leilaoonline.com.br/lote/detalhe/89059", " REATOR AÇO INOX 750 LITROS MISTURADOR ENCAMISADO - CÓD. 576")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4.500,00</t>
        </is>
      </c>
      <c r="F204" s="4" t="inlineStr">
        <is>
          <t>150.00</t>
        </is>
      </c>
    </row>
    <row collapsed="false" customFormat="false" customHeight="false" hidden="false" ht="12.1" outlineLevel="0" r="205">
      <c r="A205" s="5" t="s">
        <f>=HYPERLINK("https://leilaoonline.com.br/lote/detalhe/89061", "3030")</f>
      </c>
      <c r="B205" s="4" t="s">
        <f>=HYPERLINK("https://leilaoonline.com.br/lote/detalhe/89061", " MASSEIRA INDUSTRIAL MISTURADOR - CÓD. 696")</f>
      </c>
      <c r="C205" s="4" t="inlineStr">
        <is>
          <t>Não vendido</t>
        </is>
      </c>
      <c r="D205" s="4" t="inlineStr">
        <is>
          <t>1</t>
        </is>
      </c>
      <c r="E205" s="5" t="inlineStr">
        <is>
          <t>1.250,00</t>
        </is>
      </c>
      <c r="F205" s="4" t="inlineStr">
        <is>
          <t>150.00</t>
        </is>
      </c>
    </row>
    <row collapsed="false" customFormat="false" customHeight="false" hidden="false" ht="12.1" outlineLevel="0" r="206">
      <c r="A206" s="5" t="s">
        <f>=HYPERLINK("https://leilaoonline.com.br/lote/detalhe/89062", "3037")</f>
      </c>
      <c r="B206" s="4" t="s">
        <f>=HYPERLINK("https://leilaoonline.com.br/lote/detalhe/89062", " LAMINADOR BONFANTI CERAMICA TIJOLO VERMELHO BAIANO - CÓD.347")</f>
      </c>
      <c r="C206" s="4" t="inlineStr">
        <is>
          <t>Não vendido</t>
        </is>
      </c>
      <c r="D206" s="4" t="inlineStr">
        <is>
          <t>2</t>
        </is>
      </c>
      <c r="E206" s="5" t="inlineStr">
        <is>
          <t>8.900,00</t>
        </is>
      </c>
      <c r="F206" s="4" t="inlineStr">
        <is>
          <t>150.00</t>
        </is>
      </c>
    </row>
    <row collapsed="false" customFormat="false" customHeight="false" hidden="false" ht="12.1" outlineLevel="0" r="207">
      <c r="A207" s="5" t="s">
        <f>=HYPERLINK("https://leilaoonline.com.br/lote/detalhe/89063", "3041")</f>
      </c>
      <c r="B207" s="4" t="s">
        <f>=HYPERLINK("https://leilaoonline.com.br/lote/detalhe/89063", "GELADEIRA 30.000KCAL REFRISAT")</f>
      </c>
      <c r="C207" s="4" t="inlineStr">
        <is>
          <t>Não vendido</t>
        </is>
      </c>
      <c r="D207" s="4" t="inlineStr">
        <is>
          <t>1</t>
        </is>
      </c>
      <c r="E207" s="5" t="inlineStr">
        <is>
          <t>3.125,00</t>
        </is>
      </c>
      <c r="F207" s="4" t="inlineStr">
        <is>
          <t>150.00</t>
        </is>
      </c>
    </row>
    <row collapsed="false" customFormat="false" customHeight="false" hidden="false" ht="12.1" outlineLevel="0" r="208">
      <c r="A208" s="5" t="s">
        <f>=HYPERLINK("https://leilaoonline.com.br/lote/detalhe/89064", "3060")</f>
      </c>
      <c r="B208" s="4" t="s">
        <f>=HYPERLINK("https://leilaoonline.com.br/lote/detalhe/89064", " MOINHO MARTELO TIGRE - CÓD. 535")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1.250,00</t>
        </is>
      </c>
      <c r="F208" s="4" t="inlineStr">
        <is>
          <t>150.00</t>
        </is>
      </c>
    </row>
    <row collapsed="false" customFormat="false" customHeight="false" hidden="false" ht="12.1" outlineLevel="0" r="209">
      <c r="A209" s="5" t="s">
        <f>=HYPERLINK("https://leilaoonline.com.br/lote/detalhe/89065", "3064")</f>
      </c>
      <c r="B209" s="4" t="s">
        <f>=HYPERLINK("https://leilaoonline.com.br/lote/detalhe/89065", " MÁQUINA EMENDAR TECIDO SINTETICO E COURINO DOHLE - CÓD. 686")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1.500,00</t>
        </is>
      </c>
      <c r="F209" s="4" t="inlineStr">
        <is>
          <t>150.00</t>
        </is>
      </c>
    </row>
    <row collapsed="false" customFormat="false" customHeight="false" hidden="false" ht="12.1" outlineLevel="0" r="210">
      <c r="A210" s="5" t="s">
        <f>=HYPERLINK("https://leilaoonline.com.br/lote/detalhe/89067", "3088")</f>
      </c>
      <c r="B210" s="4" t="s">
        <f>=HYPERLINK("https://leilaoonline.com.br/lote/detalhe/89067", " GUILHOTINA GRÁFICA FUNTIMOD - CÓD. 99")</f>
      </c>
      <c r="C210" s="4" t="inlineStr">
        <is>
          <t>Não vendido</t>
        </is>
      </c>
      <c r="D210" s="4" t="inlineStr">
        <is>
          <t>9</t>
        </is>
      </c>
      <c r="E210" s="5" t="inlineStr">
        <is>
          <t>1.700,00</t>
        </is>
      </c>
      <c r="F210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2026-10-12T14:05:03.00Z</dcterms:created>
  <dc:creator>Tellks Tecnologia</dc:creator>
  <cp:revision>0</cp:revision>
</cp:coreProperties>
</file>