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950 - 8 CAMINHÕES - 30 TRATORES - REBOQUES - TRANSFORMADORES - SUCATAS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=HYPERLINK("https://leilaoonline.com.br/lote/detalhe/83301", "1801")</f>
      </c>
      <c r="B11" s="4" t="s">
        <f>=HYPERLINK("https://leilaoonline.com.br/lote/detalhe/83301", " SEMI REBOQUE RANDON 12,50 M - 2011- PLACA NWM 1812 - FR 164134 CANA PICADA - UNIDADE JATAÍ")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=HYPERLINK("https://leilaoonline.com.br/lote/detalhe/83330", "1802")</f>
      </c>
      <c r="B12" s="4" t="s">
        <f>=HYPERLINK("https://leilaoonline.com.br/lote/detalhe/83330", " SEMI REBOQUE RANDON 12,50 M - 2011 - PLACA NWM1582 - FR 164135 - CANA PICADA - Unidade JATAÍ")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=HYPERLINK("https://leilaoonline.com.br/lote/detalhe/83310", "1803")</f>
      </c>
      <c r="B13" s="4" t="s">
        <f>=HYPERLINK("https://leilaoonline.com.br/lote/detalhe/83310", " SEMI REBOQUE 12,5 STA ISABEL - 2012 - PLACA OGL0144 - FR164184 - CANA PICADA   - UNIDADE  JATAÍ")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=HYPERLINK("https://leilaoonline.com.br/lote/detalhe/83304", "1804")</f>
      </c>
      <c r="B14" s="4" t="s">
        <f>=HYPERLINK("https://leilaoonline.com.br/lote/detalhe/83304", "SEMI REBOQUE 12,5 STA ISABEL - 2012 - PLACA OGM4443 - FR164442 - CANA PICADA   - UNIDADE  JATAÍ")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=HYPERLINK("https://leilaoonline.com.br/lote/detalhe/83308", "1805")</f>
      </c>
      <c r="B15" s="4" t="s">
        <f>=HYPERLINK("https://leilaoonline.com.br/lote/detalhe/83308", " REBOQUE 4E RANDON 12,5M - 2010 - PLACA EFR2573 - FR 22550 -PICADA  Unidade JATAÍ")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=HYPERLINK("https://leilaoonline.com.br/lote/detalhe/83306", "1806")</f>
      </c>
      <c r="B16" s="4" t="s">
        <f>=HYPERLINK("https://leilaoonline.com.br/lote/detalhe/83306", " REBOQUE 4E RANDON 12,5M - 2010 - PLACA EFR2574 - FR 22551 -PICADA  Unidade JATAÍ")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=HYPERLINK("https://leilaoonline.com.br/lote/detalhe/83321", "1807")</f>
      </c>
      <c r="B17" s="4" t="s">
        <f>=HYPERLINK("https://leilaoonline.com.br/lote/detalhe/83321", " REBOQUE 4E RANDON 12,5M - 2010 - PLACA DPX4834 - FR 236257 - PICADA  Unidade JATAÍ")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=HYPERLINK("https://leilaoonline.com.br/lote/detalhe/83332", "1809")</f>
      </c>
      <c r="B18" s="4" t="s">
        <f>=HYPERLINK("https://leilaoonline.com.br/lote/detalhe/83332", " REBOQUE 4E RANDON 12,5M - 2010 - PLACA DXP4843 - FR 36261 -PICADA  Unidade JATAÍ")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=HYPERLINK("https://leilaoonline.com.br/lote/detalhe/83317", "1810")</f>
      </c>
      <c r="B19" s="4" t="s">
        <f>=HYPERLINK("https://leilaoonline.com.br/lote/detalhe/83317", "REBOQUE ANTONINI 7,60 M - 1996 - PLACA BXJ2038 - FR 46808 - INTEIRA - UNIDADE JATAÍ")</f>
      </c>
      <c r="C19" s="4" t="inlineStr">
        <is>
          <t>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=HYPERLINK("https://leilaoonline.com.br/lote/detalhe/83302", "1811")</f>
      </c>
      <c r="B20" s="4" t="s">
        <f>=HYPERLINK("https://leilaoonline.com.br/lote/detalhe/83302", "REBOQUE ANTONINI 7,60 M - 1996 - PLACA BXJ2026- FR 46819 - INTEIRA - UNIDADE JATAÍ")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=HYPERLINK("https://leilaoonline.com.br/lote/detalhe/83307", "1812")</f>
      </c>
      <c r="B21" s="4" t="s">
        <f>=HYPERLINK("https://leilaoonline.com.br/lote/detalhe/83307", " REBOQUE 4E RANDON 12,5M - 2010 - PLACA  NVP6308 - FR 164100 -PICADA  Unidade JATAÍ")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=HYPERLINK("https://leilaoonline.com.br/lote/detalhe/83316", "1813")</f>
      </c>
      <c r="B22" s="4" t="s">
        <f>=HYPERLINK("https://leilaoonline.com.br/lote/detalhe/83316", " S.REBOQUE RANDON 11,80 M - 2007 - PLACA DTS2771 - FR 91181 - PICADA - Unidade JATAÍ")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=HYPERLINK("https://leilaoonline.com.br/lote/detalhe/83313", "1814")</f>
      </c>
      <c r="B23" s="4" t="s">
        <f>=HYPERLINK("https://leilaoonline.com.br/lote/detalhe/83313", " VOLKSWAGEN  26-220 6x4 - 2008 - PLACA NKA6512 - Unidade JATAÍ")</f>
      </c>
      <c r="C23" s="4" t="inlineStr">
        <is>
          <t>Vendido</t>
        </is>
      </c>
      <c r="D23" s="4" t="inlineStr">
        <is>
          <t>42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=HYPERLINK("https://leilaoonline.com.br/lote/detalhe/83300", "1815")</f>
      </c>
      <c r="B24" s="4" t="s">
        <f>=HYPERLINK("https://leilaoonline.com.br/lote/detalhe/83300", " VW. 31.320 CAVALO MECANICO - 2011 - PLACA OGJ3523 -  Unidade JATAÍ")</f>
      </c>
      <c r="C24" s="4" t="inlineStr">
        <is>
          <t>Vendido</t>
        </is>
      </c>
      <c r="D24" s="4" t="inlineStr">
        <is>
          <t>95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=HYPERLINK("https://leilaoonline.com.br/lote/detalhe/83325", "1816")</f>
      </c>
      <c r="B25" s="4" t="s">
        <f>=HYPERLINK("https://leilaoonline.com.br/lote/detalhe/83325", " DOLLY USICAMP - 2009 - Unidade JATAÍ")</f>
      </c>
      <c r="C25" s="4" t="inlineStr">
        <is>
          <t>Vendido</t>
        </is>
      </c>
      <c r="D25" s="4" t="inlineStr">
        <is>
          <t>5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=HYPERLINK("https://leilaoonline.com.br/lote/detalhe/83322", "1817")</f>
      </c>
      <c r="B26" s="4" t="s">
        <f>=HYPERLINK("https://leilaoonline.com.br/lote/detalhe/83322", " DOLLY USICAMP - 2009 - Unidade JATAÍ")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=HYPERLINK("https://leilaoonline.com.br/lote/detalhe/82487", "2023")</f>
      </c>
      <c r="B27" s="4" t="s">
        <f>=HYPERLINK("https://leilaoonline.com.br/lote/detalhe/82487", " CAMINHAO VOLKSWAGEM MOD  WORKER-26220, 2001 - DIESEL - UNIDADE DIAMANTE")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115.000,00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=HYPERLINK("https://leilaoonline.com.br/lote/detalhe/82489", "2024")</f>
      </c>
      <c r="B28" s="4" t="s">
        <f>=HYPERLINK("https://leilaoonline.com.br/lote/detalhe/82489", " CAMINHAO VOLKSWAGEN 26-220 2001 - UNIDADE DIAMANTE")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155.000,00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=HYPERLINK("https://leilaoonline.com.br/lote/detalhe/82490", "2025")</f>
      </c>
      <c r="B29" s="4" t="s">
        <f>=HYPERLINK("https://leilaoonline.com.br/lote/detalhe/82490", " Rolos Andritz 12 peças inox 430 - UNIDADE BIOMASSA")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=HYPERLINK("https://leilaoonline.com.br/lote/detalhe/82488", "2026")</f>
      </c>
      <c r="B30" s="4" t="s">
        <f>=HYPERLINK("https://leilaoonline.com.br/lote/detalhe/82488", " SUCATA DE RODA MOTRIZ inox 430 - UNIDADE BIOMASSA")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=HYPERLINK("https://leilaoonline.com.br/lote/detalhe/84343", "2027")</f>
      </c>
      <c r="B31" s="4" t="s">
        <f>=HYPERLINK("https://leilaoonline.com.br/lote/detalhe/84343", "Lote de Sucata de Móveis e Utensílios em geral -  Unidade Diamante")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=HYPERLINK("https://leilaoonline.com.br/lote/detalhe/83871", "2261")</f>
      </c>
      <c r="B32" s="4" t="s">
        <f>=HYPERLINK("https://leilaoonline.com.br/lote/detalhe/83871", "MOTO BOMBA OM 447 - A - ANO 2008 - Nº SERIE 1328/08 FR 164824  UNIDADE JATAI ")</f>
      </c>
      <c r="C32" s="4" t="inlineStr">
        <is>
          <t>Vendido</t>
        </is>
      </c>
      <c r="D32" s="4" t="inlineStr">
        <is>
          <t>74</t>
        </is>
      </c>
      <c r="E32" s="5" t="inlineStr">
        <is>
          <t>37.100,00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=HYPERLINK("https://leilaoonline.com.br/lote/detalhe/83872", "2263")</f>
      </c>
      <c r="B33" s="4" t="s">
        <f>=HYPERLINK("https://leilaoonline.com.br/lote/detalhe/83872", "MOTO BOMBA OM 447 - A - ANO 2008 - Nº SERIE OM31281155 FR 164816  UNIDADE JATAI ")</f>
      </c>
      <c r="C33" s="4" t="inlineStr">
        <is>
          <t>Vendido</t>
        </is>
      </c>
      <c r="D33" s="4" t="inlineStr">
        <is>
          <t>58</t>
        </is>
      </c>
      <c r="E33" s="5" t="inlineStr">
        <is>
          <t>34.500,00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=HYPERLINK("https://leilaoonline.com.br/lote/detalhe/82493", "3010")</f>
      </c>
      <c r="B34" s="4" t="s">
        <f>=HYPERLINK("https://leilaoonline.com.br/lote/detalhe/82493", " SEMI-REBOQUE RANDON 12,50 M CANA INTEIRA FROTA 91194  ANO 2008 - UNIDADE BARRA")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=HYPERLINK("https://leilaoonline.com.br/lote/detalhe/82496", "3037")</f>
      </c>
      <c r="B35" s="4" t="s">
        <f>=HYPERLINK("https://leilaoonline.com.br/lote/detalhe/82496", " REBOQUE 4E RANDON 12,5M CANA PICADA FROTA 96752  ANO 2010 - UNIDADE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=HYPERLINK("https://leilaoonline.com.br/lote/detalhe/82498", "3044")</f>
      </c>
      <c r="B36" s="4" t="s">
        <f>=HYPERLINK("https://leilaoonline.com.br/lote/detalhe/82498", " REBOQUE 4E RANDON 12,5M CANA PICADA FROTA 96709  ANO 2010 - UNIDADE BARRA")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=HYPERLINK("https://leilaoonline.com.br/lote/detalhe/82499", "3046")</f>
      </c>
      <c r="B37" s="4" t="s">
        <f>=HYPERLINK("https://leilaoonline.com.br/lote/detalhe/82499", " SEMI-REBOQUE RANDON 11,80 M CANA INTEIRA FROTA 121398  ANO 2007 - UNIDADE BARRA")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=HYPERLINK("https://leilaoonline.com.br/lote/detalhe/82500", "3047")</f>
      </c>
      <c r="B38" s="4" t="s">
        <f>=HYPERLINK("https://leilaoonline.com.br/lote/detalhe/82500", " SEMI-REBOQUE RANDON 11,80 M CANA INTEIRA FROTA 121395  ANO 2007 - UNIDADE BARRA")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=HYPERLINK("https://leilaoonline.com.br/lote/detalhe/82501", "3052")</f>
      </c>
      <c r="B39" s="4" t="s">
        <f>=HYPERLINK("https://leilaoonline.com.br/lote/detalhe/82501", " SEMI-REBOQUE RANDON 11,80 M 2 EIXOS CP FROTA 121399  ANO 2007 - UNIDADE BARRA")</f>
      </c>
      <c r="C39" s="4" t="inlineStr">
        <is>
          <t>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=HYPERLINK("https://leilaoonline.com.br/lote/detalhe/82506", "3057")</f>
      </c>
      <c r="B40" s="4" t="s">
        <f>=HYPERLINK("https://leilaoonline.com.br/lote/detalhe/82506", " CARROCERIA COMBOIO FROTA 98558 ANO 2008 - UNIDADE BARRA")</f>
      </c>
      <c r="C40" s="4" t="inlineStr">
        <is>
          <t>Vendido</t>
        </is>
      </c>
      <c r="D40" s="4" t="inlineStr">
        <is>
          <t>26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=HYPERLINK("https://leilaoonline.com.br/lote/detalhe/82505", "3058")</f>
      </c>
      <c r="B41" s="4" t="s">
        <f>=HYPERLINK("https://leilaoonline.com.br/lote/detalhe/82505", " REBOQUE RANDON 8,20 M CANA PICADA FROTA 96839  ANO 2012 - UNIDADE BARRA")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=HYPERLINK("https://leilaoonline.com.br/lote/detalhe/82502", "3059")</f>
      </c>
      <c r="B42" s="4" t="s">
        <f>=HYPERLINK("https://leilaoonline.com.br/lote/detalhe/82502", " REBOQUE RANDON 8,20 M CANA PICADA FROTA 96847  ANO 2012 - UNIDADE BARRA")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=HYPERLINK("https://leilaoonline.com.br/lote/detalhe/82507", "3060")</f>
      </c>
      <c r="B43" s="4" t="s">
        <f>=HYPERLINK("https://leilaoonline.com.br/lote/detalhe/82507", " REBOQUE RANDON 8,20 M CANA PICADA FROTA 96845  ANO 2012 - UNIDADE BARRA")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=HYPERLINK("https://leilaoonline.com.br/lote/detalhe/82508", "3061")</f>
      </c>
      <c r="B44" s="4" t="s">
        <f>=HYPERLINK("https://leilaoonline.com.br/lote/detalhe/82508", " REBOQUE RANDON 8,20 M CANA PICADA FROTA 96870  ANO 2013 - UNIDADE BARRA")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=HYPERLINK("https://leilaoonline.com.br/lote/detalhe/82504", "3062")</f>
      </c>
      <c r="B45" s="4" t="s">
        <f>=HYPERLINK("https://leilaoonline.com.br/lote/detalhe/82504", " REBOQUE RANDON 8,20 M CANA PICADA FROTA 96852  ANO 2012 - UNIDADE BARRA")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=HYPERLINK("https://leilaoonline.com.br/lote/detalhe/82509", "3063")</f>
      </c>
      <c r="B46" s="4" t="s">
        <f>=HYPERLINK("https://leilaoonline.com.br/lote/detalhe/82509", " REBOQUE RANDON 8,20 M CANA PICADA FROTA 96857  ANO 2012 - UNIDADE BARRA")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=HYPERLINK("https://leilaoonline.com.br/lote/detalhe/82510", "3064")</f>
      </c>
      <c r="B47" s="4" t="s">
        <f>=HYPERLINK("https://leilaoonline.com.br/lote/detalhe/82510", " REBOQUE RANDON 8,20 M CANA PICADA FROTA 96853  ANO 2012 - UNIDADE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=HYPERLINK("https://leilaoonline.com.br/lote/detalhe/82511", "3065")</f>
      </c>
      <c r="B48" s="4" t="s">
        <f>=HYPERLINK("https://leilaoonline.com.br/lote/detalhe/82511", " REBOQUE RANDON 8,20 M CANA PICADA FROTA 96846  ANO 2012 - UNIDADE BARRA")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=HYPERLINK("https://leilaoonline.com.br/lote/detalhe/82514", "3066")</f>
      </c>
      <c r="B49" s="4" t="s">
        <f>=HYPERLINK("https://leilaoonline.com.br/lote/detalhe/82514", " REBOQUE RANDON 8,20 M CANA PICADA FROTA 96849  ANO 2012 - UNIDADE BARRA")</f>
      </c>
      <c r="C49" s="4" t="inlineStr">
        <is>
          <t>Vendido</t>
        </is>
      </c>
      <c r="D49" s="4" t="inlineStr">
        <is>
          <t>9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=HYPERLINK("https://leilaoonline.com.br/lote/detalhe/82515", "3067")</f>
      </c>
      <c r="B50" s="4" t="s">
        <f>=HYPERLINK("https://leilaoonline.com.br/lote/detalhe/82515", " REBOQUE RANDON 8,20 M CANA PICADA FROTA 96854  ANO 2012 - UNIDADE BARRA")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=HYPERLINK("https://leilaoonline.com.br/lote/detalhe/82528", "3068")</f>
      </c>
      <c r="B51" s="4" t="s">
        <f>=HYPERLINK("https://leilaoonline.com.br/lote/detalhe/82528", " REBOQUE RANDON 8,20 M CANA PICADA FROTA 96863  ANO 2012 - UNIDADE BARRA")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=HYPERLINK("https://leilaoonline.com.br/lote/detalhe/82518", "3070")</f>
      </c>
      <c r="B52" s="4" t="s">
        <f>=HYPERLINK("https://leilaoonline.com.br/lote/detalhe/82518", " REBOQUE RANDON 8,20 M CANA PICADA FROTA 96840  ANO 2012 - UNIDADE BARRA")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=HYPERLINK("https://leilaoonline.com.br/lote/detalhe/82517", "3071")</f>
      </c>
      <c r="B53" s="4" t="s">
        <f>=HYPERLINK("https://leilaoonline.com.br/lote/detalhe/82517", " REBOQUE RANDON 8,20 M CANA PICADA FROTA 96851  ANO 2012 - UNIDADE BARRA")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=HYPERLINK("https://leilaoonline.com.br/lote/detalhe/82513", "3072")</f>
      </c>
      <c r="B54" s="4" t="s">
        <f>=HYPERLINK("https://leilaoonline.com.br/lote/detalhe/82513", " REBOQUE RANDON 8,20 M CANA PICADA FROTA 96848  ANO 2012 - UNIDADE BARRA")</f>
      </c>
      <c r="C54" s="4" t="inlineStr">
        <is>
          <t>Vendido</t>
        </is>
      </c>
      <c r="D54" s="4" t="inlineStr">
        <is>
          <t>19</t>
        </is>
      </c>
      <c r="E54" s="5" t="inlineStr">
        <is>
          <t>19.000,00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=HYPERLINK("https://leilaoonline.com.br/lote/detalhe/82520", "3073")</f>
      </c>
      <c r="B55" s="4" t="s">
        <f>=HYPERLINK("https://leilaoonline.com.br/lote/detalhe/82520", " SUCATA DE CAMINHÃO Volvo NL10 6x4 1993 - UNIDADE BARRA")</f>
      </c>
      <c r="C55" s="4" t="inlineStr">
        <is>
          <t>Vendido</t>
        </is>
      </c>
      <c r="D55" s="4" t="inlineStr">
        <is>
          <t>23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=HYPERLINK("https://leilaoonline.com.br/lote/detalhe/82519", "3074")</f>
      </c>
      <c r="B56" s="4" t="s">
        <f>=HYPERLINK("https://leilaoonline.com.br/lote/detalhe/82519", " CAMINHAO COR BRANCA VOLKSWAGEN 7-100 FROTA 96314 ANO 1998/ 1998 - DIESEL - UNIDADE BARRA")</f>
      </c>
      <c r="C56" s="4" t="inlineStr">
        <is>
          <t>Não vendido</t>
        </is>
      </c>
      <c r="D56" s="4" t="inlineStr">
        <is>
          <t>64</t>
        </is>
      </c>
      <c r="E56" s="5" t="inlineStr">
        <is>
          <t>48.500,00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=HYPERLINK("https://leilaoonline.com.br/lote/detalhe/82516", "3075")</f>
      </c>
      <c r="B57" s="4" t="s">
        <f>=HYPERLINK("https://leilaoonline.com.br/lote/detalhe/82516", " REBOQUE 3 EIXOS RODOFORT FROTA 96889 ANO 2010 - UNIDADE BARRA")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=HYPERLINK("https://leilaoonline.com.br/lote/detalhe/82526", "3076")</f>
      </c>
      <c r="B58" s="4" t="s">
        <f>=HYPERLINK("https://leilaoonline.com.br/lote/detalhe/82526", " TRATOR AGRI PNEU 205 225CV MA FROTA 106671 ANO 2014 - UNIDADE BARRA")</f>
      </c>
      <c r="C58" s="4" t="inlineStr">
        <is>
          <t>Não vendido</t>
        </is>
      </c>
      <c r="D58" s="4" t="inlineStr">
        <is>
          <t>115</t>
        </is>
      </c>
      <c r="E58" s="5" t="inlineStr">
        <is>
          <t>162.000,00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=HYPERLINK("https://leilaoonline.com.br/lote/detalhe/82523", "3077")</f>
      </c>
      <c r="B59" s="4" t="s">
        <f>=HYPERLINK("https://leilaoonline.com.br/lote/detalhe/82523", "  DOLLY SEM DOCUMENTO COR AZUL USICAMP FROTA 98015 ANO 2008 - UNIDADE BARRA")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=HYPERLINK("https://leilaoonline.com.br/lote/detalhe/82521", "3078")</f>
      </c>
      <c r="B60" s="4" t="s">
        <f>=HYPERLINK("https://leilaoonline.com.br/lote/detalhe/82521", " REBOQUE PLATAFORMA 3 EIXOS COR AZUL RODOFORT FROTA 96891 ANO 2010 - UNIDADE BARRA")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22.500,00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=HYPERLINK("https://leilaoonline.com.br/lote/detalhe/82525", "3079")</f>
      </c>
      <c r="B61" s="4" t="s">
        <f>=HYPERLINK("https://leilaoonline.com.br/lote/detalhe/82525", " REBOQUE PLATAFORMA ACUCAR RODOFORT REBOQUE 3 EIXOS FROTA 96898 ANO 2010 - UNIDADE BARRA")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=HYPERLINK("https://leilaoonline.com.br/lote/detalhe/82522", "3080")</f>
      </c>
      <c r="B62" s="4" t="s">
        <f>=HYPERLINK("https://leilaoonline.com.br/lote/detalhe/82522", " REBOQUE FACCHINI 8,00 M FROTA 96165/96864 ANO 1992 - UNIDADE BARRA")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=HYPERLINK("https://leilaoonline.com.br/lote/detalhe/82529", "3081")</f>
      </c>
      <c r="B63" s="4" t="s">
        <f>=HYPERLINK("https://leilaoonline.com.br/lote/detalhe/82529", " SEMI-REBOQUE RANDON 12,50 M CANA INTEIRA FROTA 96257  ANO 2008 - UNIDADE BARRA")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=HYPERLINK("https://leilaoonline.com.br/lote/detalhe/82530", "3082")</f>
      </c>
      <c r="B64" s="4" t="s">
        <f>=HYPERLINK("https://leilaoonline.com.br/lote/detalhe/82530", " TRATOR VALTRA 205I 4X4 HIFLOW FROTA 360624 ANO 2011 - UNIDADE BARRA")</f>
      </c>
      <c r="C64" s="4" t="inlineStr">
        <is>
          <t>Vendido</t>
        </is>
      </c>
      <c r="D64" s="4" t="inlineStr">
        <is>
          <t>93</t>
        </is>
      </c>
      <c r="E64" s="5" t="inlineStr">
        <is>
          <t>146.000,00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=HYPERLINK("https://leilaoonline.com.br/lote/detalhe/82524", "3083")</f>
      </c>
      <c r="B65" s="4" t="s">
        <f>=HYPERLINK("https://leilaoonline.com.br/lote/detalhe/82524", " CARRETA SERV DIVERSO COM TANQUE  - UNIDADE BARRA")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=HYPERLINK("https://leilaoonline.com.br/lote/detalhe/82533", "3084")</f>
      </c>
      <c r="B66" s="4" t="s">
        <f>=HYPERLINK("https://leilaoonline.com.br/lote/detalhe/82533", " CARROCERIA MADEIRA FROTA 98596 ANO 2010 - UNIDADE BARRA")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4.600,00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=HYPERLINK("https://leilaoonline.com.br/lote/detalhe/82527", "3085")</f>
      </c>
      <c r="B67" s="4" t="s">
        <f>=HYPERLINK("https://leilaoonline.com.br/lote/detalhe/82527", " ADUBADEIRA JM3520SH JUMIL - UNIDADE BARRA")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=HYPERLINK("https://leilaoonline.com.br/lote/detalhe/82535", "3087")</f>
      </c>
      <c r="B68" s="4" t="s">
        <f>=HYPERLINK("https://leilaoonline.com.br/lote/detalhe/82535", " SULCADOR FROTA 103299  ANO 1999 - UNIDADE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=HYPERLINK("https://leilaoonline.com.br/lote/detalhe/82531", "3088")</f>
      </c>
      <c r="B69" s="4" t="s">
        <f>=HYPERLINK("https://leilaoonline.com.br/lote/detalhe/82531", " PEÇAS DIVERSAS AUTOMOTIVA - UNIDADE BARRA")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=HYPERLINK("https://leilaoonline.com.br/lote/detalhe/82537", "3089")</f>
      </c>
      <c r="B70" s="4" t="s">
        <f>=HYPERLINK("https://leilaoonline.com.br/lote/detalhe/82537", " 2 CABINE DE COLHEDORA - UNIDADE BARRA")</f>
      </c>
      <c r="C70" s="4" t="inlineStr">
        <is>
          <t>Vendido</t>
        </is>
      </c>
      <c r="D70" s="4" t="inlineStr">
        <is>
          <t>48</t>
        </is>
      </c>
      <c r="E70" s="5" t="inlineStr">
        <is>
          <t>10.400,00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=HYPERLINK("https://leilaoonline.com.br/lote/detalhe/82542", "3090")</f>
      </c>
      <c r="B71" s="4" t="s">
        <f>=HYPERLINK("https://leilaoonline.com.br/lote/detalhe/82542", " LAMPIADORA - UNIDADE BARRA")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7.850,00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=HYPERLINK("https://leilaoonline.com.br/lote/detalhe/82534", "3091")</f>
      </c>
      <c r="B72" s="4" t="s">
        <f>=HYPERLINK("https://leilaoonline.com.br/lote/detalhe/82534", " COMPRESSOR E MAQUINA DE SOLDA - UNIDADE BARRA")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4.200,00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=HYPERLINK("https://leilaoonline.com.br/lote/detalhe/82553", "3092")</f>
      </c>
      <c r="B73" s="4" t="s">
        <f>=HYPERLINK("https://leilaoonline.com.br/lote/detalhe/82553", " JATO DE AREIA GRANALHA BLASTI BRAS - UNIDADE BARRA")</f>
      </c>
      <c r="C73" s="4" t="inlineStr">
        <is>
          <t>Vendido</t>
        </is>
      </c>
      <c r="D73" s="4" t="inlineStr">
        <is>
          <t>15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=HYPERLINK("https://leilaoonline.com.br/lote/detalhe/82539", "3093")</f>
      </c>
      <c r="B74" s="4" t="s">
        <f>=HYPERLINK("https://leilaoonline.com.br/lote/detalhe/82539", " MOTOR ESTACIONARIO AGRALE FROTA 86979  ANO 2003 - UNIDADE BARRA")</f>
      </c>
      <c r="C74" s="4" t="inlineStr">
        <is>
          <t>Vendido</t>
        </is>
      </c>
      <c r="D74" s="4" t="inlineStr">
        <is>
          <t>62</t>
        </is>
      </c>
      <c r="E74" s="5" t="inlineStr">
        <is>
          <t>17.500,00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=HYPERLINK("https://leilaoonline.com.br/lote/detalhe/82536", "3094")</f>
      </c>
      <c r="B75" s="4" t="s">
        <f>=HYPERLINK("https://leilaoonline.com.br/lote/detalhe/82536", " MOTOR ESTACIONARIO/MAQ DE SOLDA E 5 PISTOES, PEÇAS DE IMPLEMENTOS, 3 CAIXA E 1 CAPOTA - UNIDADE BARRA")</f>
      </c>
      <c r="C75" s="4" t="inlineStr">
        <is>
          <t>Vendido</t>
        </is>
      </c>
      <c r="D75" s="4" t="inlineStr">
        <is>
          <t>13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=HYPERLINK("https://leilaoonline.com.br/lote/detalhe/82543", "3095")</f>
      </c>
      <c r="B76" s="4" t="s">
        <f>=HYPERLINK("https://leilaoonline.com.br/lote/detalhe/82543", " TRATOR CASE MOD  MX 270 (TRANSMISSÃO COM DEFEITO) MAGNUM 4X4 FROTA 49542 ANO 2010 - UNIDADE BARRA")</f>
      </c>
      <c r="C76" s="4" t="inlineStr">
        <is>
          <t>Vendido</t>
        </is>
      </c>
      <c r="D76" s="4" t="inlineStr">
        <is>
          <t>65</t>
        </is>
      </c>
      <c r="E76" s="5" t="inlineStr">
        <is>
          <t>94.000,00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=HYPERLINK("https://leilaoonline.com.br/lote/detalhe/82541", "3096")</f>
      </c>
      <c r="B77" s="4" t="s">
        <f>=HYPERLINK("https://leilaoonline.com.br/lote/detalhe/82541", " TRATOR MASSEY FERGUSSON 290 CARREGADEIRA MOTOCANA 4X4RM FROTA 100906 ANO 2010 - UNIDADE BARRA")</f>
      </c>
      <c r="C77" s="4" t="inlineStr">
        <is>
          <t>Vendido</t>
        </is>
      </c>
      <c r="D77" s="4" t="inlineStr">
        <is>
          <t>112</t>
        </is>
      </c>
      <c r="E77" s="5" t="inlineStr">
        <is>
          <t>138.000,00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=HYPERLINK("https://leilaoonline.com.br/lote/detalhe/82549", "3097")</f>
      </c>
      <c r="B78" s="4" t="s">
        <f>=HYPERLINK("https://leilaoonline.com.br/lote/detalhe/82549", " TRATOR CASE MX 240 MAGNUM (SUCATEADO) 4X4 FROTA 88471 ANO 2010 - UNIDADE BARRA")</f>
      </c>
      <c r="C78" s="4" t="inlineStr">
        <is>
          <t>Vendido</t>
        </is>
      </c>
      <c r="D78" s="4" t="inlineStr">
        <is>
          <t>48</t>
        </is>
      </c>
      <c r="E78" s="5" t="inlineStr">
        <is>
          <t>55.500,00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=HYPERLINK("https://leilaoonline.com.br/lote/detalhe/82554", "3098")</f>
      </c>
      <c r="B79" s="4" t="s">
        <f>=HYPERLINK("https://leilaoonline.com.br/lote/detalhe/82554", " TRATOR  CASE MX 270 MAGNUM (SUCATEADO) 4X4 FROTA 88474 ANO 2010 - UNIDADE BARRA")</f>
      </c>
      <c r="C79" s="4" t="inlineStr">
        <is>
          <t>Vendido</t>
        </is>
      </c>
      <c r="D79" s="4" t="inlineStr">
        <is>
          <t>39</t>
        </is>
      </c>
      <c r="E79" s="5" t="inlineStr">
        <is>
          <t>63.500,00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=HYPERLINK("https://leilaoonline.com.br/lote/detalhe/82546", "3100")</f>
      </c>
      <c r="B80" s="4" t="s">
        <f>=HYPERLINK("https://leilaoonline.com.br/lote/detalhe/82546", " COLHEDORA JOHN DEERE MOD  510 FROTA 128511 ANO 2008 - UNIDADE BARRA")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=HYPERLINK("https://leilaoonline.com.br/lote/detalhe/82562", "3101")</f>
      </c>
      <c r="B81" s="4" t="s">
        <f>=HYPERLINK("https://leilaoonline.com.br/lote/detalhe/82562", " CARRETA ESPARRAMADORA DE TORTA  SOLLUS FROTA 103648 ANO 2006 - UNIDADE BARRA")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5.400,00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=HYPERLINK("https://leilaoonline.com.br/lote/detalhe/82544", "3102")</f>
      </c>
      <c r="B82" s="4" t="s">
        <f>=HYPERLINK("https://leilaoonline.com.br/lote/detalhe/82544", " COLHEDORA JOHN DEERE MOD  3510 FROTA 23613 ANO 2008 - UNIDADE BARRA")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=HYPERLINK("https://leilaoonline.com.br/lote/detalhe/82571", "3103")</f>
      </c>
      <c r="B83" s="4" t="s">
        <f>=HYPERLINK("https://leilaoonline.com.br/lote/detalhe/82571", " CARRETA DE PLANTIO FROTA 103271 ANO 2012 - UNIDADE BARRA")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12.200,00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=HYPERLINK("https://leilaoonline.com.br/lote/detalhe/82548", "3104")</f>
      </c>
      <c r="B84" s="4" t="s">
        <f>=HYPERLINK("https://leilaoonline.com.br/lote/detalhe/82548", " CARRETA DISTRIBUIDORA DE TORTA FROTA 103669  ANO 2012 - UNIDADE BARRA")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1.050,00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=HYPERLINK("https://leilaoonline.com.br/lote/detalhe/82547", "3105")</f>
      </c>
      <c r="B85" s="4" t="s">
        <f>=HYPERLINK("https://leilaoonline.com.br/lote/detalhe/82547", " CARRETA DISTRIBUIDORA DE TORTA FROTA 103661  ANO 2008 - UNIDADE BARRA")</f>
      </c>
      <c r="C85" s="4" t="inlineStr">
        <is>
          <t>Vendido</t>
        </is>
      </c>
      <c r="D85" s="4" t="inlineStr">
        <is>
          <t>10</t>
        </is>
      </c>
      <c r="E85" s="5" t="inlineStr">
        <is>
          <t>2.400,00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=HYPERLINK("https://leilaoonline.com.br/lote/detalhe/82567", "3106")</f>
      </c>
      <c r="B86" s="4" t="s">
        <f>=HYPERLINK("https://leilaoonline.com.br/lote/detalhe/82567", " CARRETA FROTA 103670 - UNIDADE BARRA")</f>
      </c>
      <c r="C86" s="4" t="inlineStr">
        <is>
          <t>Vendido</t>
        </is>
      </c>
      <c r="D86" s="4" t="inlineStr">
        <is>
          <t>3</t>
        </is>
      </c>
      <c r="E86" s="5" t="inlineStr">
        <is>
          <t>1.050,00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=HYPERLINK("https://leilaoonline.com.br/lote/detalhe/82552", "3107")</f>
      </c>
      <c r="B87" s="4" t="s">
        <f>=HYPERLINK("https://leilaoonline.com.br/lote/detalhe/82552", " CARRETA ABRIGO OPERADORES IRRIGABRASIL FROTA 106716 ANO 2013 - UNIDADE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=HYPERLINK("https://leilaoonline.com.br/lote/detalhe/82563", "3108")</f>
      </c>
      <c r="B88" s="4" t="s">
        <f>=HYPERLINK("https://leilaoonline.com.br/lote/detalhe/82563", " CARRETA DISTRIBUIDORA DE TORTA FROTA 103662  ANO 2008 - UNIDADE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=HYPERLINK("https://leilaoonline.com.br/lote/detalhe/82557", "3109")</f>
      </c>
      <c r="B89" s="4" t="s">
        <f>=HYPERLINK("https://leilaoonline.com.br/lote/detalhe/82557", " CARRETA AGRICOLA FROTA 103644  ANO 2006 - UNIDADE BARRA")</f>
      </c>
      <c r="C89" s="4" t="inlineStr">
        <is>
          <t>Vendido</t>
        </is>
      </c>
      <c r="D89" s="4" t="inlineStr">
        <is>
          <t>40</t>
        </is>
      </c>
      <c r="E89" s="5" t="inlineStr">
        <is>
          <t>11.100,00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=HYPERLINK("https://leilaoonline.com.br/lote/detalhe/82556", "3110")</f>
      </c>
      <c r="B90" s="4" t="s">
        <f>=HYPERLINK("https://leilaoonline.com.br/lote/detalhe/82556", " CARRETA SOLLUS - UNIDADE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5.300,00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=HYPERLINK("https://leilaoonline.com.br/lote/detalhe/82568", "3111")</f>
      </c>
      <c r="B91" s="4" t="s">
        <f>=HYPERLINK("https://leilaoonline.com.br/lote/detalhe/82568", " CARRETA AGRICOLA FROTA 103624  ANO 2001 - UNIDADE BARRA")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3.600,00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=HYPERLINK("https://leilaoonline.com.br/lote/detalhe/82559", "3112")</f>
      </c>
      <c r="B92" s="4" t="s">
        <f>=HYPERLINK("https://leilaoonline.com.br/lote/detalhe/82559", " PLANTADEIRA TMA PTX 400 FROTA 92869 ANO 2014 - UNIDADE BARRA")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=HYPERLINK("https://leilaoonline.com.br/lote/detalhe/82550", "3113")</f>
      </c>
      <c r="B93" s="4" t="s">
        <f>=HYPERLINK("https://leilaoonline.com.br/lote/detalhe/82550", " REBOQUE RODOVIARIA 7,60M FROTA 96562 ANO 1984 - UNIDADE BARRA")</f>
      </c>
      <c r="C93" s="4" t="inlineStr">
        <is>
          <t>Não vendido</t>
        </is>
      </c>
      <c r="D93" s="4" t="inlineStr">
        <is>
          <t>21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=HYPERLINK("https://leilaoonline.com.br/lote/detalhe/82558", "3114")</f>
      </c>
      <c r="B94" s="4" t="s">
        <f>=HYPERLINK("https://leilaoonline.com.br/lote/detalhe/82558", " SULCADOR COR AMARELA FROTA 103307  ANO 2003 - UNIDADE BARRA")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3.300,00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=HYPERLINK("https://leilaoonline.com.br/lote/detalhe/82573", "3116")</f>
      </c>
      <c r="B95" s="4" t="s">
        <f>=HYPERLINK("https://leilaoonline.com.br/lote/detalhe/82573", " IMPLEMENTO AGRICOLA - UNIDADE BARRA")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=HYPERLINK("https://leilaoonline.com.br/lote/detalhe/82551", "3117")</f>
      </c>
      <c r="B96" s="4" t="s">
        <f>=HYPERLINK("https://leilaoonline.com.br/lote/detalhe/82551", "DOLLY RODOFORT S/ DOC 56917 - UNIDADE BARRA")</f>
      </c>
      <c r="C96" s="4" t="inlineStr">
        <is>
          <t>Vendido</t>
        </is>
      </c>
      <c r="D96" s="4" t="inlineStr">
        <is>
          <t>13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=HYPERLINK("https://leilaoonline.com.br/lote/detalhe/82565", "3118")</f>
      </c>
      <c r="B97" s="4" t="s">
        <f>=HYPERLINK("https://leilaoonline.com.br/lote/detalhe/82565", " COBRIDOR DMB FROTA 103481  ANO 2004 - UNIDADE BARRA")</f>
      </c>
      <c r="C97" s="4" t="inlineStr">
        <is>
          <t>Vendido</t>
        </is>
      </c>
      <c r="D97" s="4" t="inlineStr">
        <is>
          <t>15</t>
        </is>
      </c>
      <c r="E97" s="5" t="inlineStr">
        <is>
          <t>4.150,00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=HYPERLINK("https://leilaoonline.com.br/lote/detalhe/82574", "3119")</f>
      </c>
      <c r="B98" s="4" t="s">
        <f>=HYPERLINK("https://leilaoonline.com.br/lote/detalhe/82574", " IMPLEMENTO AGRICOLA - UNIDADE BARRA")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=HYPERLINK("https://leilaoonline.com.br/lote/detalhe/82560", "3120")</f>
      </c>
      <c r="B99" s="4" t="s">
        <f>=HYPERLINK("https://leilaoonline.com.br/lote/detalhe/82560", " IMPLEMENTO AGRICOLA - UNIDADE BARRA")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=HYPERLINK("https://leilaoonline.com.br/lote/detalhe/82580", "3121")</f>
      </c>
      <c r="B100" s="4" t="s">
        <f>=HYPERLINK("https://leilaoonline.com.br/lote/detalhe/82580", " CARRETA AGRICOLA FROTA 103272  ANO 2012 - UNIDADE BARRA")</f>
      </c>
      <c r="C100" s="4" t="inlineStr">
        <is>
          <t>Vendido</t>
        </is>
      </c>
      <c r="D100" s="4" t="inlineStr">
        <is>
          <t>29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=HYPERLINK("https://leilaoonline.com.br/lote/detalhe/82570", "3122")</f>
      </c>
      <c r="B101" s="4" t="s">
        <f>=HYPERLINK("https://leilaoonline.com.br/lote/detalhe/82570", " CARRETA AGRICOLA FROTA 103270  ANO 2012 - UNIDADE BARRA")</f>
      </c>
      <c r="C101" s="4" t="inlineStr">
        <is>
          <t>Vendido</t>
        </is>
      </c>
      <c r="D101" s="4" t="inlineStr">
        <is>
          <t>30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=HYPERLINK("https://leilaoonline.com.br/lote/detalhe/82555", "3123")</f>
      </c>
      <c r="B102" s="4" t="s">
        <f>=HYPERLINK("https://leilaoonline.com.br/lote/detalhe/82555", " CARRETA SERV DIVERSOS - UNIDADE BARRA")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2.400,00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=HYPERLINK("https://leilaoonline.com.br/lote/detalhe/82583", "3124")</f>
      </c>
      <c r="B103" s="4" t="s">
        <f>=HYPERLINK("https://leilaoonline.com.br/lote/detalhe/82583", " GRADE LEVE COM 44 DISCOS DIAM 600MM COR AMARELA FROTA 103171  ANO 1994 - UNIDADE BARRA")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12.750,00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=HYPERLINK("https://leilaoonline.com.br/lote/detalhe/82561", "3125")</f>
      </c>
      <c r="B104" s="4" t="s">
        <f>=HYPERLINK("https://leilaoonline.com.br/lote/detalhe/82561", " TRANSBORDO ANO 2011 FR 19892 - UNIDADE BARRA")</f>
      </c>
      <c r="C104" s="4" t="inlineStr">
        <is>
          <t>Vendido</t>
        </is>
      </c>
      <c r="D104" s="4" t="inlineStr">
        <is>
          <t>22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=HYPERLINK("https://leilaoonline.com.br/lote/detalhe/82569", "3126")</f>
      </c>
      <c r="B105" s="4" t="s">
        <f>=HYPERLINK("https://leilaoonline.com.br/lote/detalhe/82569", " SUPER CULTIVADOR ADUBADEIRA DMB FROTA 74015 ANO 2005 - UNIDADE BARRA")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=HYPERLINK("https://leilaoonline.com.br/lote/detalhe/82566", "3127")</f>
      </c>
      <c r="B106" s="4" t="s">
        <f>=HYPERLINK("https://leilaoonline.com.br/lote/detalhe/82566", " GRADE LEVE COR AMARELA FROTA 103176  ANO 1981 - UNIDADE BARRA")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=HYPERLINK("https://leilaoonline.com.br/lote/detalhe/82597", "3128")</f>
      </c>
      <c r="B107" s="4" t="s">
        <f>=HYPERLINK("https://leilaoonline.com.br/lote/detalhe/82597", "CULTIVADOR FROTA 165213 ANO 2009 - UNIDADE BARRA")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2.400,00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=HYPERLINK("https://leilaoonline.com.br/lote/detalhe/82576", "3129")</f>
      </c>
      <c r="B108" s="4" t="s">
        <f>=HYPERLINK("https://leilaoonline.com.br/lote/detalhe/82576", " ROCADEIRA HIDRAULICA FROTA 103755  ANO 2006 - UNIDADE BARRA")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5.050,00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=HYPERLINK("https://leilaoonline.com.br/lote/detalhe/82596", "3148")</f>
      </c>
      <c r="B109" s="4" t="s">
        <f>=HYPERLINK("https://leilaoonline.com.br/lote/detalhe/82596", " CULTIVADOR FR 103958- UNIDADE BARRA")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=HYPERLINK("https://leilaoonline.com.br/lote/detalhe/82598", "3191")</f>
      </c>
      <c r="B110" s="4" t="s">
        <f>=HYPERLINK("https://leilaoonline.com.br/lote/detalhe/82598", " SEMI-REBOQUE RANDON 12,50 M CANA INTEIRA FROTA 88634  ANO 2008 - UNIDADE BARRA")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=HYPERLINK("https://leilaoonline.com.br/lote/detalhe/82600", "3198")</f>
      </c>
      <c r="B111" s="4" t="s">
        <f>=HYPERLINK("https://leilaoonline.com.br/lote/detalhe/82600", " SEMI-REBOQUE RANDON 12,50 M CANA INTEIRA FROTA 88635  ANO 2008 - UNIDADE BARRA")</f>
      </c>
      <c r="C111" s="4" t="inlineStr">
        <is>
          <t>Não vendido</t>
        </is>
      </c>
      <c r="D111" s="4" t="inlineStr">
        <is>
          <t>49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=HYPERLINK("https://leilaoonline.com.br/lote/detalhe/82685", "3199")</f>
      </c>
      <c r="B112" s="4" t="s">
        <f>=HYPERLINK("https://leilaoonline.com.br/lote/detalhe/82685", "LOTE 89 PEÇAS - VEDAÇÃO EPDM DE VALVULA BORBOLETA, UNIDADE BARRA")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1.100,00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=HYPERLINK("https://leilaoonline.com.br/lote/detalhe/82805", "3200")</f>
      </c>
      <c r="B113" s="4" t="s">
        <f>=HYPERLINK("https://leilaoonline.com.br/lote/detalhe/82805", "LOTE 115 PNEUS, UNIDADE BARRA - DETALHES NAS ESPECIFICAÇÕES")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49.250,00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=HYPERLINK("https://leilaoonline.com.br/lote/detalhe/85233", "3201")</f>
      </c>
      <c r="B114" s="4" t="s">
        <f>=HYPERLINK("https://leilaoonline.com.br/lote/detalhe/85233", "SUCATA ELETRICA/ELETRONICA - 3 MAQUINAS DE SOLDA, 3 MOTORES SUCATEADOS, CORPO DE BOMBA, SUCATA DE COBRE COM IMPUREZA EM GERAL - UNIDADE  BARRA")</f>
      </c>
      <c r="C114" s="4" t="inlineStr">
        <is>
          <t>Não vendido</t>
        </is>
      </c>
      <c r="D114" s="4" t="inlineStr">
        <is>
          <t>105</t>
        </is>
      </c>
      <c r="E114" s="5" t="inlineStr">
        <is>
          <t>32.000,00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=HYPERLINK("https://leilaoonline.com.br/lote/detalhe/82592", "4135")</f>
      </c>
      <c r="B115" s="4" t="s">
        <f>=HYPERLINK("https://leilaoonline.com.br/lote/detalhe/82592", " TRATOR AGRI PNEU 205-225 CV MA 2015 FR18056 - UNIDADE PARAÍSO")</f>
      </c>
      <c r="C115" s="4" t="inlineStr">
        <is>
          <t>Vendido</t>
        </is>
      </c>
      <c r="D115" s="4" t="inlineStr">
        <is>
          <t>87</t>
        </is>
      </c>
      <c r="E115" s="5" t="inlineStr">
        <is>
          <t>172.000,00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=HYPERLINK("https://leilaoonline.com.br/lote/detalhe/82577", "4146")</f>
      </c>
      <c r="B116" s="4" t="s">
        <f>=HYPERLINK("https://leilaoonline.com.br/lote/detalhe/82577", " TRATOR VALTRA BH 210I 4X4 FROTA 100717 ANO 2014  - UNIDADE PARAÍSO")</f>
      </c>
      <c r="C116" s="4" t="inlineStr">
        <is>
          <t>Vendido</t>
        </is>
      </c>
      <c r="D116" s="4" t="inlineStr">
        <is>
          <t>130</t>
        </is>
      </c>
      <c r="E116" s="5" t="inlineStr">
        <is>
          <t>167.000,00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=HYPERLINK("https://leilaoonline.com.br/lote/detalhe/82613", "4147")</f>
      </c>
      <c r="B117" s="4" t="s">
        <f>=HYPERLINK("https://leilaoonline.com.br/lote/detalhe/82613", " TRATOR AGRI PNEU 205 225CV MA FROTA 31043 ANO 2014 - UNIDADE PARAÍSO")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168.000,00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=HYPERLINK("https://leilaoonline.com.br/lote/detalhe/82585", "4148")</f>
      </c>
      <c r="B118" s="4" t="s">
        <f>=HYPERLINK("https://leilaoonline.com.br/lote/detalhe/82585", " TRATOR VALTRA MOD:BM100 2011 (SUCATEADO) FR19822 - UNIDADE PARAÍSO")</f>
      </c>
      <c r="C118" s="4" t="inlineStr">
        <is>
          <t>Vendido</t>
        </is>
      </c>
      <c r="D118" s="4" t="inlineStr">
        <is>
          <t>98</t>
        </is>
      </c>
      <c r="E118" s="5" t="inlineStr">
        <is>
          <t>80.500,00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=HYPERLINK("https://leilaoonline.com.br/lote/detalhe/82587", "4149")</f>
      </c>
      <c r="B119" s="4" t="s">
        <f>=HYPERLINK("https://leilaoonline.com.br/lote/detalhe/82587", " TRATOR VALTRA MOD:BM100 2011 (SUCATEADO) FR19823 - UNIDADE PARAÍSO")</f>
      </c>
      <c r="C119" s="4" t="inlineStr">
        <is>
          <t>Vendido</t>
        </is>
      </c>
      <c r="D119" s="4" t="inlineStr">
        <is>
          <t>86</t>
        </is>
      </c>
      <c r="E119" s="5" t="inlineStr">
        <is>
          <t>81.500,00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=HYPERLINK("https://leilaoonline.com.br/lote/detalhe/82579", "4150")</f>
      </c>
      <c r="B120" s="4" t="s">
        <f>=HYPERLINK("https://leilaoonline.com.br/lote/detalhe/82579", " TRATOR VALTRA MOD:BM100 2008 FR 19700 - UNIDADE PARAÍSO")</f>
      </c>
      <c r="C120" s="4" t="inlineStr">
        <is>
          <t>Não vendido</t>
        </is>
      </c>
      <c r="D120" s="4" t="inlineStr">
        <is>
          <t>94</t>
        </is>
      </c>
      <c r="E120" s="5" t="inlineStr">
        <is>
          <t>142.500,00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=HYPERLINK("https://leilaoonline.com.br/lote/detalhe/82586", "4153")</f>
      </c>
      <c r="B121" s="4" t="s">
        <f>=HYPERLINK("https://leilaoonline.com.br/lote/detalhe/82586", " REBOQUE ANTONINI ANO:1991 FR19121 - UNIDADE PARAÍSO")</f>
      </c>
      <c r="C121" s="4" t="inlineStr">
        <is>
          <t>Não vendido</t>
        </is>
      </c>
      <c r="D121" s="4" t="inlineStr">
        <is>
          <t>34</t>
        </is>
      </c>
      <c r="E121" s="5" t="inlineStr">
        <is>
          <t>26.000,00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=HYPERLINK("https://leilaoonline.com.br/lote/detalhe/82582", "4154")</f>
      </c>
      <c r="B122" s="4" t="s">
        <f>=HYPERLINK("https://leilaoonline.com.br/lote/detalhe/82582", " HIDROROL RAESA FR 57275 - UNIDADE PARAÍSO")</f>
      </c>
      <c r="C122" s="4" t="inlineStr">
        <is>
          <t>Vendido</t>
        </is>
      </c>
      <c r="D122" s="4" t="inlineStr">
        <is>
          <t>52</t>
        </is>
      </c>
      <c r="E122" s="5" t="inlineStr">
        <is>
          <t>36.500,00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=HYPERLINK("https://leilaoonline.com.br/lote/detalhe/82584", "4156")</f>
      </c>
      <c r="B123" s="4" t="s">
        <f>=HYPERLINK("https://leilaoonline.com.br/lote/detalhe/82584", " CARRETINHA AREA DE VIVENCIA - UNIDADE PARAÍSO")</f>
      </c>
      <c r="C123" s="4" t="inlineStr">
        <is>
          <t>Não vendido</t>
        </is>
      </c>
      <c r="D123" s="4" t="inlineStr">
        <is>
          <t>73</t>
        </is>
      </c>
      <c r="E123" s="5" t="inlineStr">
        <is>
          <t>18.100,00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=HYPERLINK("https://leilaoonline.com.br/lote/detalhe/82599", "4159")</f>
      </c>
      <c r="B124" s="4" t="s">
        <f>=HYPERLINK("https://leilaoonline.com.br/lote/detalhe/82599", " TRANSBORDO SANTAL 12 T FROTA 47017 ANO 2008 - UNIDADE PARAÍSO")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22.000,00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=HYPERLINK("https://leilaoonline.com.br/lote/detalhe/82604", "4160")</f>
      </c>
      <c r="B125" s="4" t="s">
        <f>=HYPERLINK("https://leilaoonline.com.br/lote/detalhe/82604", " TRANSBORDO FROTA 101941  ANO 2007 - UNIDADE PARAÍSO")</f>
      </c>
      <c r="C125" s="4" t="inlineStr">
        <is>
          <t>Vendido</t>
        </is>
      </c>
      <c r="D125" s="4" t="inlineStr">
        <is>
          <t>41</t>
        </is>
      </c>
      <c r="E125" s="5" t="inlineStr">
        <is>
          <t>22.750,00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=HYPERLINK("https://leilaoonline.com.br/lote/detalhe/82590", "4161")</f>
      </c>
      <c r="B126" s="4" t="s">
        <f>=HYPERLINK("https://leilaoonline.com.br/lote/detalhe/82590", " CULTIVADOR FROTA 25201 ANO 2004 - UNIDADE PARAÍSO")</f>
      </c>
      <c r="C126" s="4" t="inlineStr">
        <is>
          <t>Vendido</t>
        </is>
      </c>
      <c r="D126" s="4" t="inlineStr">
        <is>
          <t>28</t>
        </is>
      </c>
      <c r="E126" s="5" t="inlineStr">
        <is>
          <t>5.450,00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=HYPERLINK("https://leilaoonline.com.br/lote/detalhe/82619", "4162")</f>
      </c>
      <c r="B127" s="4" t="s">
        <f>=HYPERLINK("https://leilaoonline.com.br/lote/detalhe/82619", " SULCADOR 3 LIN DMB FROTA 48043 ANO 2008 - UNIDADE PARAÍSO")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5.500,00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=HYPERLINK("https://leilaoonline.com.br/lote/detalhe/82594", "4165")</f>
      </c>
      <c r="B128" s="4" t="s">
        <f>=HYPERLINK("https://leilaoonline.com.br/lote/detalhe/82594", " SUPER CULTIVADOR OSCILANTE MOD  SAO FRAN CISCO SER FROTA 92633 ANO 2003 - UNIDADE PARAÍSO")</f>
      </c>
      <c r="C128" s="4" t="inlineStr">
        <is>
          <t>Vendido</t>
        </is>
      </c>
      <c r="D128" s="4" t="inlineStr">
        <is>
          <t>30</t>
        </is>
      </c>
      <c r="E128" s="5" t="inlineStr">
        <is>
          <t>9.200,00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=HYPERLINK("https://leilaoonline.com.br/lote/detalhe/82614", "4166")</f>
      </c>
      <c r="B129" s="4" t="s">
        <f>=HYPERLINK("https://leilaoonline.com.br/lote/detalhe/82614", " SULCADOR FR19717 - UNIDADE PARAÍSO")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=HYPERLINK("https://leilaoonline.com.br/lote/detalhe/82610", "4167")</f>
      </c>
      <c r="B130" s="4" t="s">
        <f>=HYPERLINK("https://leilaoonline.com.br/lote/detalhe/82610", " DESENLEIRADOR PALHA CARDEROLIANO ANO 2014 FROTA 17267 ANO 2014 - UNIDADE PARAÍSO")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=HYPERLINK("https://leilaoonline.com.br/lote/detalhe/82588", "4168")</f>
      </c>
      <c r="B131" s="4" t="s">
        <f>=HYPERLINK("https://leilaoonline.com.br/lote/detalhe/82588", " ENLEIRADEIRA FR92851 - UNIDADE PARAÍSO")</f>
      </c>
      <c r="C131" s="4" t="inlineStr">
        <is>
          <t>Vendido</t>
        </is>
      </c>
      <c r="D131" s="4" t="inlineStr">
        <is>
          <t>33</t>
        </is>
      </c>
      <c r="E131" s="5" t="inlineStr">
        <is>
          <t>7.050,00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=HYPERLINK("https://leilaoonline.com.br/lote/detalhe/82602", "4169")</f>
      </c>
      <c r="B132" s="4" t="s">
        <f>=HYPERLINK("https://leilaoonline.com.br/lote/detalhe/82602", " ENLEIRADEIRA FR92850 - UNIDADE PARAÍSO")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=HYPERLINK("https://leilaoonline.com.br/lote/detalhe/82605", "4171")</f>
      </c>
      <c r="B133" s="4" t="s">
        <f>=HYPERLINK("https://leilaoonline.com.br/lote/detalhe/82605", " COLHEDORA JOHN DEERE 3522 2L FR81722 - UNIDADE PARAÍSO")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=HYPERLINK("https://leilaoonline.com.br/lote/detalhe/82612", "4172")</f>
      </c>
      <c r="B134" s="4" t="s">
        <f>=HYPERLINK("https://leilaoonline.com.br/lote/detalhe/82612", " COLHEDORA CASE MOD:8800ANO:2012 - UNIDADE PARAÍSO")</f>
      </c>
      <c r="C134" s="4" t="inlineStr">
        <is>
          <t>Não vendido</t>
        </is>
      </c>
      <c r="D134" s="4" t="inlineStr">
        <is>
          <t>12</t>
        </is>
      </c>
      <c r="E134" s="5" t="inlineStr">
        <is>
          <t>26.000,00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=HYPERLINK("https://leilaoonline.com.br/lote/detalhe/82591", "4173")</f>
      </c>
      <c r="B135" s="4" t="s">
        <f>=HYPERLINK("https://leilaoonline.com.br/lote/detalhe/82591", " SUCATA ELETRICA/ELETRONICA, , PESO ESTIMADO 2OO KG E 2 MOTORES ELETRICO PEQUENO - UNIDADE PARAÍSO")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16.250,00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=HYPERLINK("https://leilaoonline.com.br/lote/detalhe/82606", "4174")</f>
      </c>
      <c r="B136" s="4" t="s">
        <f>=HYPERLINK("https://leilaoonline.com.br/lote/detalhe/82606", " SUCATA DE 3 TRATORES CASE - UNIDADE PARAÍSO")</f>
      </c>
      <c r="C136" s="4" t="inlineStr">
        <is>
          <t>Vendido</t>
        </is>
      </c>
      <c r="D136" s="4" t="inlineStr">
        <is>
          <t>184</t>
        </is>
      </c>
      <c r="E136" s="5" t="inlineStr">
        <is>
          <t>180.000,00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=HYPERLINK("https://leilaoonline.com.br/lote/detalhe/82609", "4175")</f>
      </c>
      <c r="B137" s="4" t="s">
        <f>=HYPERLINK("https://leilaoonline.com.br/lote/detalhe/82609", " LOTE DE PNEUS USADO COM E SEM RODAS - UNIDADE PARAÍSO")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=HYPERLINK("https://leilaoonline.com.br/lote/detalhe/84791", "4176")</f>
      </c>
      <c r="B138" s="4" t="s">
        <f>=HYPERLINK("https://leilaoonline.com.br/lote/detalhe/84791", "SUCATA DE CAMINHÃO VOLKSWAGEN MOD:15-180 WORKER, ANO: 2010, SEM DIREITO A DOCUMENTO - UNIDADE PARAÍSO")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=HYPERLINK("https://leilaoonline.com.br/lote/detalhe/82607", "5110")</f>
      </c>
      <c r="B139" s="4" t="s">
        <f>=HYPERLINK("https://leilaoonline.com.br/lote/detalhe/82607", " TRATOR CASE MX 260 MAGNUM 4X4 2017 - Frota FR173338/ FR20374  - UNIDADE SANTA CANDIDA")</f>
      </c>
      <c r="C139" s="4" t="inlineStr">
        <is>
          <t>Vendido</t>
        </is>
      </c>
      <c r="D139" s="4" t="inlineStr">
        <is>
          <t>134</t>
        </is>
      </c>
      <c r="E139" s="5" t="inlineStr">
        <is>
          <t>233.000,00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=HYPERLINK("https://leilaoonline.com.br/lote/detalhe/82595", "5122")</f>
      </c>
      <c r="B140" s="4" t="s">
        <f>=HYPERLINK("https://leilaoonline.com.br/lote/detalhe/82595", " COLHEDORA JOHN DEERE 3522 2L FROTA 107499 ANO 2010 - UNIDADE SANTA CANDIDA")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23.000,00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=HYPERLINK("https://leilaoonline.com.br/lote/detalhe/82608", "5125")</f>
      </c>
      <c r="B141" s="4" t="s">
        <f>=HYPERLINK("https://leilaoonline.com.br/lote/detalhe/82608", " TANQUE VERMEMLHO APROX. 500 LITROS E PAINEL ELETRICO - UNIDADE SANTA CANDIDA")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=HYPERLINK("https://leilaoonline.com.br/lote/detalhe/82621", "5126")</f>
      </c>
      <c r="B142" s="4" t="s">
        <f>=HYPERLINK("https://leilaoonline.com.br/lote/detalhe/82621", " TRATOR VALTRA BH 210I 4X4 FROTA 31053 ANO 2014 - NF 530 - UNIDADE SANTA CANDIDA")</f>
      </c>
      <c r="C142" s="4" t="inlineStr">
        <is>
          <t>Vendido</t>
        </is>
      </c>
      <c r="D142" s="4" t="inlineStr">
        <is>
          <t>88</t>
        </is>
      </c>
      <c r="E142" s="5" t="inlineStr">
        <is>
          <t>168.000,00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=HYPERLINK("https://leilaoonline.com.br/lote/detalhe/82624", "5127")</f>
      </c>
      <c r="B143" s="4" t="s">
        <f>=HYPERLINK("https://leilaoonline.com.br/lote/detalhe/82624", " MOTO BOMBA FR615048 - UNIDADE SANTA CANDIDA")</f>
      </c>
      <c r="C143" s="4" t="inlineStr">
        <is>
          <t>Não vendido</t>
        </is>
      </c>
      <c r="D143" s="4" t="inlineStr">
        <is>
          <t>32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=HYPERLINK("https://leilaoonline.com.br/lote/detalhe/82611", "5128")</f>
      </c>
      <c r="B144" s="4" t="s">
        <f>=HYPERLINK("https://leilaoonline.com.br/lote/detalhe/82611", " TRATOR CASE MX 260 MAGNUM 4X4 FROTA 173337/20291 - ANO 2017 - UNIDADE SANTA CANDIDA")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51.000,00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=HYPERLINK("https://leilaoonline.com.br/lote/detalhe/82626", "5129")</f>
      </c>
      <c r="B145" s="4" t="s">
        <f>=HYPERLINK("https://leilaoonline.com.br/lote/detalhe/82626", " 33 PNEUS AGRICOLAS, DIVERSOS MODELOS - UNIDADE SANTA CANDIDA")</f>
      </c>
      <c r="C145" s="4" t="inlineStr">
        <is>
          <t>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=HYPERLINK("https://leilaoonline.com.br/lote/detalhe/82615", "5131")</f>
      </c>
      <c r="B146" s="4" t="s">
        <f>=HYPERLINK("https://leilaoonline.com.br/lote/detalhe/82615", " TRATOR VALTRA BH 210I 4X4 2014 FR31047 - UNIDADE SANTA CANDIDA")</f>
      </c>
      <c r="C146" s="4" t="inlineStr">
        <is>
          <t>Vendido</t>
        </is>
      </c>
      <c r="D146" s="4" t="inlineStr">
        <is>
          <t>102</t>
        </is>
      </c>
      <c r="E146" s="5" t="inlineStr">
        <is>
          <t>190.000,00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=HYPERLINK("https://leilaoonline.com.br/lote/detalhe/82638", "5132")</f>
      </c>
      <c r="B147" s="4" t="s">
        <f>=HYPERLINK("https://leilaoonline.com.br/lote/detalhe/82638", " CARROCERIA BAZUCA - UNIDADE SANTA CANDIDA")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=HYPERLINK("https://leilaoonline.com.br/lote/detalhe/82617", "5133")</f>
      </c>
      <c r="B148" s="4" t="s">
        <f>=HYPERLINK("https://leilaoonline.com.br/lote/detalhe/82617", " TRATOR CASE MX 260 MAGNUM 4X4 2017 FR81795 - UNIDADE SANTA CANDIDA")</f>
      </c>
      <c r="C148" s="4" t="inlineStr">
        <is>
          <t>Vendido</t>
        </is>
      </c>
      <c r="D148" s="4" t="inlineStr">
        <is>
          <t>88</t>
        </is>
      </c>
      <c r="E148" s="5" t="inlineStr">
        <is>
          <t>252.000,00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=HYPERLINK("https://leilaoonline.com.br/lote/detalhe/82627", "5134")</f>
      </c>
      <c r="B149" s="4" t="s">
        <f>=HYPERLINK("https://leilaoonline.com.br/lote/detalhe/82627", " DIVERSOS PEÇAS AUTOMOTIVAS, COMPRESSOR, BITORNEIRAS, PISOTES, CONTAINERS - UNIDADE SANTA CANDIDA")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5.250,00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=HYPERLINK("https://leilaoonline.com.br/lote/detalhe/82633", "5135")</f>
      </c>
      <c r="B150" s="4" t="s">
        <f>=HYPERLINK("https://leilaoonline.com.br/lote/detalhe/82633", " GRADE SUCATEADA FR600156 - UNIDADE SANTA CANDIDA")</f>
      </c>
      <c r="C150" s="4" t="inlineStr">
        <is>
          <t>Vendido</t>
        </is>
      </c>
      <c r="D150" s="4" t="inlineStr">
        <is>
          <t>57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=HYPERLINK("https://leilaoonline.com.br/lote/detalhe/82635", "5137")</f>
      </c>
      <c r="B151" s="4" t="s">
        <f>=HYPERLINK("https://leilaoonline.com.br/lote/detalhe/82635", " SEMI-REBOQUE CANAV 1CX 90M³ FR36188 - UNIDADE SANTA CANDIDA")</f>
      </c>
      <c r="C151" s="4" t="inlineStr">
        <is>
          <t>Vendido</t>
        </is>
      </c>
      <c r="D151" s="4" t="inlineStr">
        <is>
          <t>43</t>
        </is>
      </c>
      <c r="E151" s="5" t="inlineStr">
        <is>
          <t>39.000,00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=HYPERLINK("https://leilaoonline.com.br/lote/detalhe/82630", "5138")</f>
      </c>
      <c r="B152" s="4" t="s">
        <f>=HYPERLINK("https://leilaoonline.com.br/lote/detalhe/82630", " SEMI REBOQUE PLACA EDH7291 FR56346 - UNIDADE SANTA CANDIDA")</f>
      </c>
      <c r="C152" s="4" t="inlineStr">
        <is>
          <t>Não vendido</t>
        </is>
      </c>
      <c r="D152" s="4" t="inlineStr">
        <is>
          <t>40</t>
        </is>
      </c>
      <c r="E152" s="5" t="inlineStr">
        <is>
          <t>42.000,00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=HYPERLINK("https://leilaoonline.com.br/lote/detalhe/82620", "5139")</f>
      </c>
      <c r="B153" s="4" t="s">
        <f>=HYPERLINK("https://leilaoonline.com.br/lote/detalhe/82620", " REBOQUE CANA PICADA FROTA 121539 ANO 2012 - UNIDADE SANTA CANDIDA")</f>
      </c>
      <c r="C153" s="4" t="inlineStr">
        <is>
          <t>Vendido</t>
        </is>
      </c>
      <c r="D153" s="4" t="inlineStr">
        <is>
          <t>36</t>
        </is>
      </c>
      <c r="E153" s="5" t="inlineStr">
        <is>
          <t>51.000,00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=HYPERLINK("https://leilaoonline.com.br/lote/detalhe/82637", "5140")</f>
      </c>
      <c r="B154" s="4" t="s">
        <f>=HYPERLINK("https://leilaoonline.com.br/lote/detalhe/82637", " REBOQUE 4E RANDON 12,5M FROTA 96774  ANO 2010 - UNIDADE SANTA CANDIDA")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=HYPERLINK("https://leilaoonline.com.br/lote/detalhe/82632", "5141")</f>
      </c>
      <c r="B155" s="4" t="s">
        <f>=HYPERLINK("https://leilaoonline.com.br/lote/detalhe/82632", " REBOQUE 4E RANDON 12,5M FROTA 70357  ANO 2010 - UNIDADE SANTA CANDIDA")</f>
      </c>
      <c r="C155" s="4" t="inlineStr">
        <is>
          <t>Vendido</t>
        </is>
      </c>
      <c r="D155" s="4" t="inlineStr">
        <is>
          <t>17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=HYPERLINK("https://leilaoonline.com.br/lote/detalhe/82625", "5142")</f>
      </c>
      <c r="B156" s="4" t="s">
        <f>=HYPERLINK("https://leilaoonline.com.br/lote/detalhe/82625", " REBOQUE 4E RANDON 12,5M CANA PICADA FROTA 96732  ANO 2010 - UNIDADE SANTA CANDIDA")</f>
      </c>
      <c r="C156" s="4" t="inlineStr">
        <is>
          <t>Vendido</t>
        </is>
      </c>
      <c r="D156" s="4" t="inlineStr">
        <is>
          <t>14</t>
        </is>
      </c>
      <c r="E156" s="5" t="inlineStr">
        <is>
          <t>36.000,00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=HYPERLINK("https://leilaoonline.com.br/lote/detalhe/82631", "5143")</f>
      </c>
      <c r="B157" s="4" t="s">
        <f>=HYPERLINK("https://leilaoonline.com.br/lote/detalhe/82631", " REBOQUE CANA PICADA FROTA 93656 ANO 2010 - UNIDADE SANTA CANDIDA")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46.000,00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=HYPERLINK("https://leilaoonline.com.br/lote/detalhe/82636", "5144")</f>
      </c>
      <c r="B158" s="4" t="s">
        <f>=HYPERLINK("https://leilaoonline.com.br/lote/detalhe/82636", " REBOQUE 4E RANDON 12,5M FROTA 82631  ANO 2010 - UNIDADE SANTA CANDIDA")</f>
      </c>
      <c r="C158" s="4" t="inlineStr">
        <is>
          <t>Vendido</t>
        </is>
      </c>
      <c r="D158" s="4" t="inlineStr">
        <is>
          <t>16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=HYPERLINK("https://leilaoonline.com.br/lote/detalhe/82623", "5145")</f>
      </c>
      <c r="B159" s="4" t="s">
        <f>=HYPERLINK("https://leilaoonline.com.br/lote/detalhe/82623", " REBOQUE 4E RANDON 12,5M FR121540 - UNIDADE SANTA CANDIDA")</f>
      </c>
      <c r="C159" s="4" t="inlineStr">
        <is>
          <t>Vendido</t>
        </is>
      </c>
      <c r="D159" s="4" t="inlineStr">
        <is>
          <t>31</t>
        </is>
      </c>
      <c r="E159" s="5" t="inlineStr">
        <is>
          <t>53.500,00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=HYPERLINK("https://leilaoonline.com.br/lote/detalhe/82641", "5146")</f>
      </c>
      <c r="B160" s="4" t="s">
        <f>=HYPERLINK("https://leilaoonline.com.br/lote/detalhe/82641", " REBOQUE CANA PIC 1CX 67M³ FR56851 - UNIDADE SANTA CANDIDA")</f>
      </c>
      <c r="C160" s="4" t="inlineStr">
        <is>
          <t>Não vendido</t>
        </is>
      </c>
      <c r="D160" s="4" t="inlineStr">
        <is>
          <t>31</t>
        </is>
      </c>
      <c r="E160" s="5" t="inlineStr">
        <is>
          <t>50.000,00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=HYPERLINK("https://leilaoonline.com.br/lote/detalhe/82643", "5147")</f>
      </c>
      <c r="B161" s="4" t="s">
        <f>=HYPERLINK("https://leilaoonline.com.br/lote/detalhe/82643", " SUCATA DE 2 GRADE - UNIDADE SANTA CANDIDA")</f>
      </c>
      <c r="C161" s="4" t="inlineStr">
        <is>
          <t>Vendido</t>
        </is>
      </c>
      <c r="D161" s="4" t="inlineStr">
        <is>
          <t>81</t>
        </is>
      </c>
      <c r="E161" s="5" t="inlineStr">
        <is>
          <t>21.100,00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=HYPERLINK("https://leilaoonline.com.br/lote/detalhe/82640", "5149")</f>
      </c>
      <c r="B162" s="4" t="s">
        <f>=HYPERLINK("https://leilaoonline.com.br/lote/detalhe/82640", " 2 TRANSBORDOS COR AZUL SERMAG 12 T SN  2880 FROTA 70603/101980 ANO 2009 - UNIDADE SANTA CANDIDA")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=HYPERLINK("https://leilaoonline.com.br/lote/detalhe/82642", "5150")</f>
      </c>
      <c r="B163" s="4" t="s">
        <f>=HYPERLINK("https://leilaoonline.com.br/lote/detalhe/82642", "2 TRANSBORDOS SANTAL/SERMAG 12 T FROTA 101970/101931- UNIDADE SANTA CANDIDA")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26.500,00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=HYPERLINK("https://leilaoonline.com.br/lote/detalhe/82650", "5151")</f>
      </c>
      <c r="B164" s="4" t="s">
        <f>=HYPERLINK("https://leilaoonline.com.br/lote/detalhe/82650", " CAMINHAO MERCEDES BENZ MOD  2325 6X4 FROTA 72512 ANO 1991 - UNIDADE SANTA CANDIDA")</f>
      </c>
      <c r="C164" s="4" t="inlineStr">
        <is>
          <t>Vendido</t>
        </is>
      </c>
      <c r="D164" s="4" t="inlineStr">
        <is>
          <t>98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=HYPERLINK("https://leilaoonline.com.br/lote/detalhe/82649", "5152")</f>
      </c>
      <c r="B165" s="4" t="s">
        <f>=HYPERLINK("https://leilaoonline.com.br/lote/detalhe/82649", " PNEUS AGRICOLAS, 17 UNIDADES - UNIDADE SANTA CANDIDA")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=HYPERLINK("https://leilaoonline.com.br/lote/detalhe/82651", "5153")</f>
      </c>
      <c r="B166" s="4" t="s">
        <f>=HYPERLINK("https://leilaoonline.com.br/lote/detalhe/82651", " PROLONGADORES, PESO ESTIMADO 2 TONELADAS - UNIDADE SANTA CANDIDA")</f>
      </c>
      <c r="C166" s="4" t="inlineStr">
        <is>
          <t>Vendido</t>
        </is>
      </c>
      <c r="D166" s="4" t="inlineStr">
        <is>
          <t>41</t>
        </is>
      </c>
      <c r="E166" s="5" t="inlineStr">
        <is>
          <t>10.100,00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=HYPERLINK("https://leilaoonline.com.br/lote/detalhe/82647", "5154")</f>
      </c>
      <c r="B167" s="4" t="s">
        <f>=HYPERLINK("https://leilaoonline.com.br/lote/detalhe/82647", " ELIMINADOR DE SOQUEIRA FR19739 - UNIDADE SANTA CANDIDA")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10.500,00</t>
        </is>
      </c>
      <c r="F167" s="4" t="inlineStr">
        <is>
          <t>300.00</t>
        </is>
      </c>
    </row>
    <row collapsed="false" customFormat="false" customHeight="false" hidden="false" ht="12.1" outlineLevel="0" r="168">
      <c r="A168" s="5" t="s">
        <f>=HYPERLINK("https://leilaoonline.com.br/lote/detalhe/82652", "5155")</f>
      </c>
      <c r="B168" s="4" t="s">
        <f>=HYPERLINK("https://leilaoonline.com.br/lote/detalhe/82652", " ELIMINADOR DE SOQUEIRA FR19738 - UNIDADE SANTA CANDIDA")</f>
      </c>
      <c r="C168" s="4" t="inlineStr">
        <is>
          <t>Vendido</t>
        </is>
      </c>
      <c r="D168" s="4" t="inlineStr">
        <is>
          <t>36</t>
        </is>
      </c>
      <c r="E168" s="5" t="inlineStr">
        <is>
          <t>10.200,00</t>
        </is>
      </c>
      <c r="F168" s="4" t="inlineStr">
        <is>
          <t>300.00</t>
        </is>
      </c>
    </row>
    <row collapsed="false" customFormat="false" customHeight="false" hidden="false" ht="12.1" outlineLevel="0" r="169">
      <c r="A169" s="5" t="s">
        <f>=HYPERLINK("https://leilaoonline.com.br/lote/detalhe/82653", "5156")</f>
      </c>
      <c r="B169" s="4" t="s">
        <f>=HYPERLINK("https://leilaoonline.com.br/lote/detalhe/82653", " RODAS AGRICOLA PESO ESTIMADO 4 TON - UNIDADE SANTA CANDIDA")</f>
      </c>
      <c r="C169" s="4" t="inlineStr">
        <is>
          <t>Vendido</t>
        </is>
      </c>
      <c r="D169" s="4" t="inlineStr">
        <is>
          <t>54</t>
        </is>
      </c>
      <c r="E169" s="5" t="inlineStr">
        <is>
          <t>17.250,00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=HYPERLINK("https://leilaoonline.com.br/lote/detalhe/82646", "5157")</f>
      </c>
      <c r="B170" s="4" t="s">
        <f>=HYPERLINK("https://leilaoonline.com.br/lote/detalhe/82646", " SUPER CULTIVIVADOR ADUBADE DMB FROTA 20314 ANO 2017 - UNIDADE SANTA CANDIDA")</f>
      </c>
      <c r="C170" s="4" t="inlineStr">
        <is>
          <t>Não vendido</t>
        </is>
      </c>
      <c r="D170" s="4" t="inlineStr">
        <is>
          <t>54</t>
        </is>
      </c>
      <c r="E170" s="5" t="inlineStr">
        <is>
          <t>11.200,00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=HYPERLINK("https://leilaoonline.com.br/lote/detalhe/82654", "5158")</f>
      </c>
      <c r="B171" s="4" t="s">
        <f>=HYPERLINK("https://leilaoonline.com.br/lote/detalhe/82654", " SUPER CULTIVADOR ADUBADE DMB FROTA 20313 ANO 2017 - UNIDADE SANTA CANDIDA")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6.500,00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=HYPERLINK("https://leilaoonline.com.br/lote/detalhe/85234", "5159")</f>
      </c>
      <c r="B172" s="4" t="s">
        <f>=HYPERLINK("https://leilaoonline.com.br/lote/detalhe/85234", "5 PORTAS, 7 AR CONDICIONADOS E 1 CUBA - UNIDADE SANTA CÂNDIDA")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=HYPERLINK("https://leilaoonline.com.br/lote/detalhe/85235", "5160")</f>
      </c>
      <c r="B173" s="4" t="s">
        <f>=HYPERLINK("https://leilaoonline.com.br/lote/detalhe/85235", "SUCATA ELETRICA/ELETRONICA, SENDO 4 MOTORES SUCATEADOS PEQUENOS , 1 REDUTOR BRANCO SUCATEADO, 1 REDUTOR PEQUENO SUCATEADO - UNIDADE SANTA CÂNDIDA")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950,00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=HYPERLINK("https://leilaoonline.com.br/lote/detalhe/84238", "11796")</f>
      </c>
      <c r="B174" s="4" t="s">
        <f>=HYPERLINK("https://leilaoonline.com.br/lote/detalhe/84238", "CAMINHÃO VW 26-220 WORKER - ANO 2010 - FR131209 - UNIDADE SERRA")</f>
      </c>
      <c r="C174" s="4" t="inlineStr">
        <is>
          <t>Não vendido</t>
        </is>
      </c>
      <c r="D174" s="4" t="inlineStr">
        <is>
          <t>146</t>
        </is>
      </c>
      <c r="E174" s="5" t="inlineStr">
        <is>
          <t>196.000,00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=HYPERLINK("https://leilaoonline.com.br/lote/detalhe/84237", "11807")</f>
      </c>
      <c r="B175" s="4" t="s">
        <f>=HYPERLINK("https://leilaoonline.com.br/lote/detalhe/84237", "TRATOR VALTRA BH210i - ANO 2015 - FR188945 - UNIDADE SERRA")</f>
      </c>
      <c r="C175" s="4" t="inlineStr">
        <is>
          <t>Não vendido</t>
        </is>
      </c>
      <c r="D175" s="4" t="inlineStr">
        <is>
          <t>102</t>
        </is>
      </c>
      <c r="E175" s="5" t="inlineStr">
        <is>
          <t>191.000,00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=HYPERLINK("https://leilaoonline.com.br/lote/detalhe/84235", "15526")</f>
      </c>
      <c r="B176" s="4" t="s">
        <f>=HYPERLINK("https://leilaoonline.com.br/lote/detalhe/84235", " 5 TANQUES S/ USO DIVERSOS e 4 BOCAS DE VISITAS- OBS: (4 TANQUES A36 60M3 E 1 TANQUE A3630M3 ),SF. UND BONFIM ")</f>
      </c>
      <c r="C176" s="4" t="inlineStr">
        <is>
          <t>Não vendido</t>
        </is>
      </c>
      <c r="D176" s="4" t="inlineStr">
        <is>
          <t>133</t>
        </is>
      </c>
      <c r="E176" s="5" t="inlineStr">
        <is>
          <t>89.000,00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=HYPERLINK("https://leilaoonline.com.br/lote/detalhe/84236", "15530")</f>
      </c>
      <c r="B177" s="4" t="s">
        <f>=HYPERLINK("https://leilaoonline.com.br/lote/detalhe/84236", "APROX. 70 TABLETS X7 WINDOWS - UNIDADE BONFIM")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=HYPERLINK("https://leilaoonline.com.br/lote/detalhe/84240", "15531")</f>
      </c>
      <c r="B178" s="4" t="s">
        <f>=HYPERLINK("https://leilaoonline.com.br/lote/detalhe/84240", "TRATOR BS3020H - ANO 2011- FR163491 -  UNIDADE BONFIM")</f>
      </c>
      <c r="C178" s="4" t="inlineStr">
        <is>
          <t>Não vendido</t>
        </is>
      </c>
      <c r="D178" s="4" t="inlineStr">
        <is>
          <t>45</t>
        </is>
      </c>
      <c r="E178" s="5" t="inlineStr">
        <is>
          <t>104.000,00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=HYPERLINK("https://leilaoonline.com.br/lote/detalhe/84242", "15532")</f>
      </c>
      <c r="B179" s="4" t="s">
        <f>=HYPERLINK("https://leilaoonline.com.br/lote/detalhe/84242", "Trator John Deere 8260R - ANO 2012,  FR 93342 - UNIDADE BONFIM")</f>
      </c>
      <c r="C179" s="4" t="inlineStr">
        <is>
          <t>Vendido</t>
        </is>
      </c>
      <c r="D179" s="4" t="inlineStr">
        <is>
          <t>150</t>
        </is>
      </c>
      <c r="E179" s="5" t="inlineStr">
        <is>
          <t>289.000,00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=HYPERLINK("https://leilaoonline.com.br/lote/detalhe/85074", "16070")</f>
      </c>
      <c r="B180" s="4" t="s">
        <f>=HYPERLINK("https://leilaoonline.com.br/lote/detalhe/85074", "CESTO DA CENTRIFUGA KONTI n° 10, LOC. MUNDIAL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=HYPERLINK("https://leilaoonline.com.br/lote/detalhe/82885", "17068")</f>
      </c>
      <c r="B181" s="4" t="s">
        <f>=HYPERLINK("https://leilaoonline.com.br/lote/detalhe/82885", "REBOILLER C/TAMPA AÇO CARBONO, UNIDADE TARUMÃ ")</f>
      </c>
      <c r="C181" s="4" t="inlineStr">
        <is>
          <t>Vendido</t>
        </is>
      </c>
      <c r="D181" s="4" t="inlineStr">
        <is>
          <t>74</t>
        </is>
      </c>
      <c r="E181" s="5" t="inlineStr">
        <is>
          <t>22.750,00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=HYPERLINK("https://leilaoonline.com.br/lote/detalhe/82886", "17069")</f>
      </c>
      <c r="B182" s="4" t="s">
        <f>=HYPERLINK("https://leilaoonline.com.br/lote/detalhe/82886", "REBOILLER C/TAMPA AÇO CARBONO, UNIDADE TARUMÃ ")</f>
      </c>
      <c r="C182" s="4" t="inlineStr">
        <is>
          <t>Vendido</t>
        </is>
      </c>
      <c r="D182" s="4" t="inlineStr">
        <is>
          <t>78</t>
        </is>
      </c>
      <c r="E182" s="5" t="inlineStr">
        <is>
          <t>25.500,00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=HYPERLINK("https://leilaoonline.com.br/lote/detalhe/82887", "17070")</f>
      </c>
      <c r="B183" s="4" t="s">
        <f>=HYPERLINK("https://leilaoonline.com.br/lote/detalhe/82887", "REBOILLER C/TAMPA AÇO CARBONO, UNIDADE TARUMÃ ")</f>
      </c>
      <c r="C183" s="4" t="inlineStr">
        <is>
          <t>Vendido</t>
        </is>
      </c>
      <c r="D183" s="4" t="inlineStr">
        <is>
          <t>73</t>
        </is>
      </c>
      <c r="E183" s="5" t="inlineStr">
        <is>
          <t>23.000,00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=HYPERLINK("https://leilaoonline.com.br/lote/detalhe/82809", "17072")</f>
      </c>
      <c r="B184" s="4" t="s">
        <f>=HYPERLINK("https://leilaoonline.com.br/lote/detalhe/82809", " 3 BETORNEIRAS, SF , LOC. TARUMÃ")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2.250,00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=HYPERLINK("https://leilaoonline.com.br/lote/detalhe/82806", "17086")</f>
      </c>
      <c r="B185" s="4" t="s">
        <f>=HYPERLINK("https://leilaoonline.com.br/lote/detalhe/82806", "TRATOR CORTE GRAMA MOD 42L18G60X8A, INVENTÁRIO: 229292 - UNIDADE TARUMÃ")</f>
      </c>
      <c r="C185" s="4" t="inlineStr">
        <is>
          <t>Vendido</t>
        </is>
      </c>
      <c r="D185" s="4" t="inlineStr">
        <is>
          <t>13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=HYPERLINK("https://leilaoonline.com.br/lote/detalhe/82888", "17091")</f>
      </c>
      <c r="B186" s="4" t="s">
        <f>=HYPERLINK("https://leilaoonline.com.br/lote/detalhe/82888", "REBOILLER C/TAMPA AÇO CARBONO, UNIDADE TARUMÃ ")</f>
      </c>
      <c r="C186" s="4" t="inlineStr">
        <is>
          <t>Vendido</t>
        </is>
      </c>
      <c r="D186" s="4" t="inlineStr">
        <is>
          <t>68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=HYPERLINK("https://leilaoonline.com.br/lote/detalhe/82824", "17104")</f>
      </c>
      <c r="B187" s="4" t="s">
        <f>=HYPERLINK("https://leilaoonline.com.br/lote/detalhe/82824", " 3 FREEZER ELETROLUX, 1 REFRIGERADOR GRANDE E TIPO INCUBADORA MOD. TE384 - INVENTÁRIO: 188316 - LOC. MARACAI / SP")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=HYPERLINK("https://leilaoonline.com.br/lote/detalhe/82813", "17105")</f>
      </c>
      <c r="B188" s="4" t="s">
        <f>=HYPERLINK("https://leilaoonline.com.br/lote/detalhe/82813", " GERADOR MAUSA, MOD. LD4 1500 KVA 1800RPM NS 2298- INV. 156208- LOC. PARAGUAÇU/ SP")</f>
      </c>
      <c r="C188" s="4" t="inlineStr">
        <is>
          <t>Não vendido</t>
        </is>
      </c>
      <c r="D188" s="4" t="inlineStr">
        <is>
          <t>65</t>
        </is>
      </c>
      <c r="E188" s="5" t="inlineStr">
        <is>
          <t>25.500,00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=HYPERLINK("https://leilaoonline.com.br/lote/detalhe/82823", "17106")</f>
      </c>
      <c r="B189" s="4" t="s">
        <f>=HYPERLINK("https://leilaoonline.com.br/lote/detalhe/82823", "TRANSFORMADOR MOD  TO-15 12 ANO 2010 CAPAC  1000KW, IN. 180002, LOC. PARAGUAÇU/SP")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23.500,00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=HYPERLINK("https://leilaoonline.com.br/lote/detalhe/82818", "17111")</f>
      </c>
      <c r="B190" s="4" t="s">
        <f>=HYPERLINK("https://leilaoonline.com.br/lote/detalhe/82818", " 2 TROCADORES DE CALOR- LOC. TARUMÃ/ SP")</f>
      </c>
      <c r="C190" s="4" t="inlineStr">
        <is>
          <t>Não vendido</t>
        </is>
      </c>
      <c r="D190" s="4" t="inlineStr">
        <is>
          <t>51</t>
        </is>
      </c>
      <c r="E190" s="5" t="inlineStr">
        <is>
          <t>19.000,00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=HYPERLINK("https://leilaoonline.com.br/lote/detalhe/82822", "17113")</f>
      </c>
      <c r="B191" s="4" t="s">
        <f>=HYPERLINK("https://leilaoonline.com.br/lote/detalhe/82822", " 3 MANCAIS CASTILHO , 2 TANQUES DE AÇO OBS. SUCATAS, 1000X2000 - LOC. TARUMÃ / SP")</f>
      </c>
      <c r="C191" s="4" t="inlineStr">
        <is>
          <t>Não vendido</t>
        </is>
      </c>
      <c r="D191" s="4" t="inlineStr">
        <is>
          <t>34</t>
        </is>
      </c>
      <c r="E191" s="5" t="inlineStr">
        <is>
          <t>10.250,00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=HYPERLINK("https://leilaoonline.com.br/lote/detalhe/82821", "17118")</f>
      </c>
      <c r="B192" s="4" t="s">
        <f>=HYPERLINK("https://leilaoonline.com.br/lote/detalhe/82821", " RESFRIADORA DE AR UR F16 200 RT , INV. 159252, E COMPRESSOR DE AR VASO DE PRESSÃO INV.178476- LOC. TARUMÃ/SP")</f>
      </c>
      <c r="C192" s="4" t="inlineStr">
        <is>
          <t>Vendido</t>
        </is>
      </c>
      <c r="D192" s="4" t="inlineStr">
        <is>
          <t>81</t>
        </is>
      </c>
      <c r="E192" s="5" t="inlineStr">
        <is>
          <t>40.750,00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=HYPERLINK("https://leilaoonline.com.br/lote/detalhe/82816", "17122")</f>
      </c>
      <c r="B193" s="4" t="s">
        <f>=HYPERLINK("https://leilaoonline.com.br/lote/detalhe/82816", " HIDROROL METALMAG (ROLÃO) FR 48180 , LOC. IPAUSSU")</f>
      </c>
      <c r="C193" s="4" t="inlineStr">
        <is>
          <t>Vendido</t>
        </is>
      </c>
      <c r="D193" s="4" t="inlineStr">
        <is>
          <t>101</t>
        </is>
      </c>
      <c r="E193" s="5" t="inlineStr">
        <is>
          <t>34.500,00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=HYPERLINK("https://leilaoonline.com.br/lote/detalhe/82815", "17123")</f>
      </c>
      <c r="B194" s="4" t="s">
        <f>=HYPERLINK("https://leilaoonline.com.br/lote/detalhe/82815", " HIDROROL METALMAG ( ROLÃO) FR 48181, LOC. IPAUSSU")</f>
      </c>
      <c r="C194" s="4" t="inlineStr">
        <is>
          <t>Vendido</t>
        </is>
      </c>
      <c r="D194" s="4" t="inlineStr">
        <is>
          <t>109</t>
        </is>
      </c>
      <c r="E194" s="5" t="inlineStr">
        <is>
          <t>35.000,00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=HYPERLINK("https://leilaoonline.com.br/lote/detalhe/82814", "17124")</f>
      </c>
      <c r="B195" s="4" t="s">
        <f>=HYPERLINK("https://leilaoonline.com.br/lote/detalhe/82814", " ARADO REVERSIVEL, FR 48116 , LOC. IPAUSSU")</f>
      </c>
      <c r="C195" s="4" t="inlineStr">
        <is>
          <t>Vendido</t>
        </is>
      </c>
      <c r="D195" s="4" t="inlineStr">
        <is>
          <t>24</t>
        </is>
      </c>
      <c r="E195" s="5" t="inlineStr">
        <is>
          <t>15.750,00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=HYPERLINK("https://leilaoonline.com.br/lote/detalhe/82828", "17125")</f>
      </c>
      <c r="B196" s="4" t="s">
        <f>=HYPERLINK("https://leilaoonline.com.br/lote/detalhe/82828", " SULCADOR E ADUBADEIRA JM3520SH JUMIL, FR 48118/103284 , LOC. IPAUSSU")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1.500,00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=HYPERLINK("https://leilaoonline.com.br/lote/detalhe/82817", "17127")</f>
      </c>
      <c r="B197" s="4" t="s">
        <f>=HYPERLINK("https://leilaoonline.com.br/lote/detalhe/82817", " ARADO , ANO 2006 , FR 48115 - LOC. IPAUSSU")</f>
      </c>
      <c r="C197" s="4" t="inlineStr">
        <is>
          <t>Não vendido</t>
        </is>
      </c>
      <c r="D197" s="4" t="inlineStr">
        <is>
          <t>41</t>
        </is>
      </c>
      <c r="E197" s="5" t="inlineStr">
        <is>
          <t>17.000,00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=HYPERLINK("https://leilaoonline.com.br/lote/detalhe/82812", "17128")</f>
      </c>
      <c r="B198" s="4" t="s">
        <f>=HYPERLINK("https://leilaoonline.com.br/lote/detalhe/82812", " ARADO , ANO 2006, FR 122243, LOC. IPAUSSU")</f>
      </c>
      <c r="C198" s="4" t="inlineStr">
        <is>
          <t>Vendido</t>
        </is>
      </c>
      <c r="D198" s="4" t="inlineStr">
        <is>
          <t>44</t>
        </is>
      </c>
      <c r="E198" s="5" t="inlineStr">
        <is>
          <t>16.750,00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=HYPERLINK("https://leilaoonline.com.br/lote/detalhe/82826", "17129")</f>
      </c>
      <c r="B199" s="4" t="s">
        <f>=HYPERLINK("https://leilaoonline.com.br/lote/detalhe/82826", " CARRETA DE TORTA DE FILTRO, FR 48090, LOC. IPAUSSU")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=HYPERLINK("https://leilaoonline.com.br/lote/detalhe/82827", "17130")</f>
      </c>
      <c r="B200" s="4" t="s">
        <f>=HYPERLINK("https://leilaoonline.com.br/lote/detalhe/82827", " CARRETA DE TORTA DE FILTRO , FR 48128, LOC. IPAUSSU")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=HYPERLINK("https://leilaoonline.com.br/lote/detalhe/82825", "17132")</f>
      </c>
      <c r="B201" s="4" t="s">
        <f>=HYPERLINK("https://leilaoonline.com.br/lote/detalhe/82825", " REB. C/ COMPRESSOR E CAIXAS, FR 48405/49790, LOC. IPAUSSU")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=HYPERLINK("https://leilaoonline.com.br/lote/detalhe/82819", "17134")</f>
      </c>
      <c r="B202" s="4" t="s">
        <f>=HYPERLINK("https://leilaoonline.com.br/lote/detalhe/82819", " SUCATA MISTA ELETRICA/ELETRONICA, AR CONDICIONADO E OUTROS - LOC. IPAUSSU")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9.250,00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=HYPERLINK("https://leilaoonline.com.br/lote/detalhe/82810", "17135")</f>
      </c>
      <c r="B203" s="4" t="s">
        <f>=HYPERLINK("https://leilaoonline.com.br/lote/detalhe/82810", " 2 CALDEIRAS COZINHA INDUSTRIAL, SF , LOC. IPAUSSU")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2.250,00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=HYPERLINK("https://leilaoonline.com.br/lote/detalhe/82829", "17137")</f>
      </c>
      <c r="B204" s="4" t="s">
        <f>=HYPERLINK("https://leilaoonline.com.br/lote/detalhe/82829", " TURBINA ANO 2008, MOTOR DE INDUÇÃO 221 KM ARM. 400V 597 A20, 1500 RPM- LOC. PARAGUAÇU / SP")</f>
      </c>
      <c r="C204" s="4" t="inlineStr">
        <is>
          <t>Não vendido</t>
        </is>
      </c>
      <c r="D204" s="4" t="inlineStr">
        <is>
          <t>8</t>
        </is>
      </c>
      <c r="E204" s="5" t="inlineStr">
        <is>
          <t>5.500,00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=HYPERLINK("https://leilaoonline.com.br/lote/detalhe/82820", "17138")</f>
      </c>
      <c r="B205" s="4" t="s">
        <f>=HYPERLINK("https://leilaoonline.com.br/lote/detalhe/82820", " APROX. 45 MOTORES ELETRICOS, SUCATAS ELETRICA/ ELETR. ( OBS. AS CAÇAMBAS NÃO FAZEM PARTE DO LOTE ) -LOC. PARAGUAÇU / SP")</f>
      </c>
      <c r="C205" s="4" t="inlineStr">
        <is>
          <t>Vendido</t>
        </is>
      </c>
      <c r="D205" s="4" t="inlineStr">
        <is>
          <t>69</t>
        </is>
      </c>
      <c r="E205" s="5" t="inlineStr">
        <is>
          <t>53.750,00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=HYPERLINK("https://leilaoonline.com.br/lote/detalhe/82811", "17139")</f>
      </c>
      <c r="B206" s="4" t="s">
        <f>=HYPERLINK("https://leilaoonline.com.br/lote/detalhe/82811", " APROX. 32 RODETES DE MOENDA, PESO ESTIMADO GRANDE 4.000 KG, PEQUENO 2.000 KG, SF, LOC. MARACAI")</f>
      </c>
      <c r="C206" s="4" t="inlineStr">
        <is>
          <t>Não vendido</t>
        </is>
      </c>
      <c r="D206" s="4" t="inlineStr">
        <is>
          <t>116</t>
        </is>
      </c>
      <c r="E206" s="5" t="inlineStr">
        <is>
          <t>163.500,00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=HYPERLINK("https://leilaoonline.com.br/lote/detalhe/82831", "17140")</f>
      </c>
      <c r="B207" s="4" t="s">
        <f>=HYPERLINK("https://leilaoonline.com.br/lote/detalhe/82831", "LOTE COM CORRENTES TRANSPORTADORA PARA REDLER INOX 304, UNIDADE TARUMÃ")</f>
      </c>
      <c r="C207" s="4" t="inlineStr">
        <is>
          <t>Vendido</t>
        </is>
      </c>
      <c r="D207" s="4" t="inlineStr">
        <is>
          <t>72</t>
        </is>
      </c>
      <c r="E207" s="5" t="inlineStr">
        <is>
          <t>31.750,00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=HYPERLINK("https://leilaoonline.com.br/lote/detalhe/82832", "17141")</f>
      </c>
      <c r="B208" s="4" t="s">
        <f>=HYPERLINK("https://leilaoonline.com.br/lote/detalhe/82832", "LOTE COM CUBOS DE RODAS DE MODELOS VARIADOS E SEUS COMPONENTES, UNIDADE IPAUSSU.")</f>
      </c>
      <c r="C208" s="4" t="inlineStr">
        <is>
          <t>Não vendido</t>
        </is>
      </c>
      <c r="D208" s="4" t="inlineStr">
        <is>
          <t>29</t>
        </is>
      </c>
      <c r="E208" s="5" t="inlineStr">
        <is>
          <t>9.000,00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=HYPERLINK("https://leilaoonline.com.br/lote/detalhe/84172", "17142")</f>
      </c>
      <c r="B209" s="4" t="s">
        <f>=HYPERLINK("https://leilaoonline.com.br/lote/detalhe/84172", "TANQUE DE FIBRA, CAP. 40.000L, DIÂMETRO 3000MM E ALTURA 5970MM, MATERIAL PRFV, INVENTÁRIO 233876, UNIDADE PARAGUAÇU")</f>
      </c>
      <c r="C209" s="4" t="inlineStr">
        <is>
          <t>Não vendido</t>
        </is>
      </c>
      <c r="D209" s="4" t="inlineStr">
        <is>
          <t>27</t>
        </is>
      </c>
      <c r="E209" s="5" t="inlineStr">
        <is>
          <t>7.750,00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=HYPERLINK("https://leilaoonline.com.br/lote/detalhe/84173", "17143")</f>
      </c>
      <c r="B210" s="4" t="s">
        <f>=HYPERLINK("https://leilaoonline.com.br/lote/detalhe/84173", "LOTE COM ANILHAS DE CONCRETO PEQUENAS E GRANDES, UNIDADE PARAGUAÇU")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=HYPERLINK("https://leilaoonline.com.br/lote/detalhe/83836", "18027")</f>
      </c>
      <c r="B211" s="4" t="s">
        <f>=HYPERLINK("https://leilaoonline.com.br/lote/detalhe/83836", "Carreta Abast. Bazuca ANO 2011 FR165346 - UNIDADE JATAÍ")</f>
      </c>
      <c r="C211" s="4" t="inlineStr">
        <is>
          <t>Vendido</t>
        </is>
      </c>
      <c r="D211" s="4" t="inlineStr">
        <is>
          <t>81</t>
        </is>
      </c>
      <c r="E211" s="5" t="inlineStr">
        <is>
          <t>24.500,00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=HYPERLINK("https://leilaoonline.com.br/lote/detalhe/83331", "18030")</f>
      </c>
      <c r="B212" s="4" t="s">
        <f>=HYPERLINK("https://leilaoonline.com.br/lote/detalhe/83331", " John Deere 3520 Colhedora - FR;163620 - 2010 - Unidade JATAÍ")</f>
      </c>
      <c r="C212" s="4" t="inlineStr">
        <is>
          <t>Vendido</t>
        </is>
      </c>
      <c r="D212" s="4" t="inlineStr">
        <is>
          <t>27</t>
        </is>
      </c>
      <c r="E212" s="5" t="inlineStr">
        <is>
          <t>31.000,00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=HYPERLINK("https://leilaoonline.com.br/lote/detalhe/83309", "18031")</f>
      </c>
      <c r="B213" s="4" t="s">
        <f>=HYPERLINK("https://leilaoonline.com.br/lote/detalhe/83309", "COLHEDORA J. DEERE 3520- 9 (  SUCATEADA)  - FR163621 - 2010 - LOC. JATAÍ")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=HYPERLINK("https://leilaoonline.com.br/lote/detalhe/83311", "18032")</f>
      </c>
      <c r="B214" s="4" t="s">
        <f>=HYPERLINK("https://leilaoonline.com.br/lote/detalhe/83311", " John Deere 3520 Colhedora - FR;163632 - 2011 - Unidade JATAÍ")</f>
      </c>
      <c r="C214" s="4" t="inlineStr">
        <is>
          <t>Vendido</t>
        </is>
      </c>
      <c r="D214" s="4" t="inlineStr">
        <is>
          <t>6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=HYPERLINK("https://leilaoonline.com.br/lote/detalhe/83328", "18033")</f>
      </c>
      <c r="B215" s="4" t="s">
        <f>=HYPERLINK("https://leilaoonline.com.br/lote/detalhe/83328", " John Deere 3520 Colhedora - FR;163635 - 2011 - Unidade JATAÍ")</f>
      </c>
      <c r="C215" s="4" t="inlineStr">
        <is>
          <t>Não vendido</t>
        </is>
      </c>
      <c r="D215" s="4" t="inlineStr">
        <is>
          <t>12</t>
        </is>
      </c>
      <c r="E215" s="5" t="inlineStr">
        <is>
          <t>16.000,00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=HYPERLINK("https://leilaoonline.com.br/lote/detalhe/83315", "18034")</f>
      </c>
      <c r="B216" s="4" t="s">
        <f>=HYPERLINK("https://leilaoonline.com.br/lote/detalhe/83315", " John Deere 3520 Colhedora - FR;163636 - 2011 - Unidade JATAÍ")</f>
      </c>
      <c r="C216" s="4" t="inlineStr">
        <is>
          <t>Vendido</t>
        </is>
      </c>
      <c r="D216" s="4" t="inlineStr">
        <is>
          <t>11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=HYPERLINK("https://leilaoonline.com.br/lote/detalhe/83326", "18045")</f>
      </c>
      <c r="B217" s="4" t="s">
        <f>=HYPERLINK("https://leilaoonline.com.br/lote/detalhe/83326", "TRATOR VALTRA BH 210I 4x4 - FR188938 - 2015 - Unidade JATAÍ")</f>
      </c>
      <c r="C217" s="4" t="inlineStr">
        <is>
          <t>Não vendido</t>
        </is>
      </c>
      <c r="D217" s="4" t="inlineStr">
        <is>
          <t>109</t>
        </is>
      </c>
      <c r="E217" s="5" t="inlineStr">
        <is>
          <t>189.000,00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=HYPERLINK("https://leilaoonline.com.br/lote/detalhe/83303", "18071")</f>
      </c>
      <c r="B218" s="4" t="s">
        <f>=HYPERLINK("https://leilaoonline.com.br/lote/detalhe/83303", " Plantad. Cana Santal PCP2 - FR165203 - 2008 - Unidade JATAÍ")</f>
      </c>
      <c r="C218" s="4" t="inlineStr">
        <is>
          <t>Vendido</t>
        </is>
      </c>
      <c r="D218" s="4" t="inlineStr">
        <is>
          <t>3</t>
        </is>
      </c>
      <c r="E218" s="5" t="inlineStr">
        <is>
          <t>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=HYPERLINK("https://leilaoonline.com.br/lote/detalhe/83305", "18072")</f>
      </c>
      <c r="B219" s="4" t="s">
        <f>=HYPERLINK("https://leilaoonline.com.br/lote/detalhe/83305", " Plantad. Cana Santal PCP2 - FR165204 - 2008 - Unidade JATAÍ")</f>
      </c>
      <c r="C219" s="4" t="inlineStr">
        <is>
          <t>Vendido</t>
        </is>
      </c>
      <c r="D219" s="4" t="inlineStr">
        <is>
          <t>3</t>
        </is>
      </c>
      <c r="E219" s="5" t="inlineStr">
        <is>
          <t>7.000,00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=HYPERLINK("https://leilaoonline.com.br/lote/detalhe/83312", "18073")</f>
      </c>
      <c r="B220" s="4" t="s">
        <f>=HYPERLINK("https://leilaoonline.com.br/lote/detalhe/83312", " Plantad. Cana Santal PCP2 - FR165205 - 2008 - Unidade JATAÍ")</f>
      </c>
      <c r="C220" s="4" t="inlineStr">
        <is>
          <t>Vendido</t>
        </is>
      </c>
      <c r="D220" s="4" t="inlineStr">
        <is>
          <t>5</t>
        </is>
      </c>
      <c r="E220" s="5" t="inlineStr">
        <is>
          <t>9.000,00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=HYPERLINK("https://leilaoonline.com.br/lote/detalhe/83314", "18074")</f>
      </c>
      <c r="B221" s="4" t="s">
        <f>=HYPERLINK("https://leilaoonline.com.br/lote/detalhe/83314", " Plantad. Cana Santal PCP2 - FR165207 - 2008 - Unidade JATAÍ")</f>
      </c>
      <c r="C221" s="4" t="inlineStr">
        <is>
          <t>Vendido</t>
        </is>
      </c>
      <c r="D221" s="4" t="inlineStr">
        <is>
          <t>5</t>
        </is>
      </c>
      <c r="E221" s="5" t="inlineStr">
        <is>
          <t>9.000,00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=HYPERLINK("https://leilaoonline.com.br/lote/detalhe/83318", "18075")</f>
      </c>
      <c r="B222" s="4" t="s">
        <f>=HYPERLINK("https://leilaoonline.com.br/lote/detalhe/83318", " Plantad. Cana Santal PCP2 - FR165202 - 2007 - Unidade JATAÍ")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=HYPERLINK("https://leilaoonline.com.br/lote/detalhe/83320", "18076")</f>
      </c>
      <c r="B223" s="4" t="s">
        <f>=HYPERLINK("https://leilaoonline.com.br/lote/detalhe/83320", " Plantad. Cana Santal PCP2 - FR165206 - 2007 - Unidade JATAÍ")</f>
      </c>
      <c r="C223" s="4" t="inlineStr">
        <is>
          <t>Vendido</t>
        </is>
      </c>
      <c r="D223" s="4" t="inlineStr">
        <is>
          <t>5</t>
        </is>
      </c>
      <c r="E223" s="5" t="inlineStr">
        <is>
          <t>9.000,00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=HYPERLINK("https://leilaoonline.com.br/lote/detalhe/83324", "18077")</f>
      </c>
      <c r="B224" s="4" t="s">
        <f>=HYPERLINK("https://leilaoonline.com.br/lote/detalhe/83324", " Plantad. Cana Santal PCP2 - FR165210 - 2008 - Unidade JATAÍ")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=HYPERLINK("https://leilaoonline.com.br/lote/detalhe/83327", "18078")</f>
      </c>
      <c r="B225" s="4" t="s">
        <f>=HYPERLINK("https://leilaoonline.com.br/lote/detalhe/83327", " Plantad. Cana Santal PCP2 - FR165211 - 2008 - Unidade JATAÍ")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=HYPERLINK("https://leilaoonline.com.br/lote/detalhe/83333", "18079")</f>
      </c>
      <c r="B226" s="4" t="s">
        <f>=HYPERLINK("https://leilaoonline.com.br/lote/detalhe/83333", " Plantad. Cana Santal PCP2 - FR165200 - 2007 - Unidade JATAÍ")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=HYPERLINK("https://leilaoonline.com.br/lote/detalhe/83334", "18080")</f>
      </c>
      <c r="B227" s="4" t="s">
        <f>=HYPERLINK("https://leilaoonline.com.br/lote/detalhe/83334", " Plantad. Cana Santal PCP2 - FR165208 - 2007 - Unidade JATAÍ")</f>
      </c>
      <c r="C227" s="4" t="inlineStr">
        <is>
          <t>Vendido</t>
        </is>
      </c>
      <c r="D227" s="4" t="inlineStr">
        <is>
          <t>3</t>
        </is>
      </c>
      <c r="E227" s="5" t="inlineStr">
        <is>
          <t>7.000,00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=HYPERLINK("https://leilaoonline.com.br/lote/detalhe/83335", "18081")</f>
      </c>
      <c r="B228" s="4" t="s">
        <f>=HYPERLINK("https://leilaoonline.com.br/lote/detalhe/83335", " Plantad. Cana Santal PCP2 - FR165209 - 2007 - Unidade JATAÍ")</f>
      </c>
      <c r="C228" s="4" t="inlineStr">
        <is>
          <t>Não vendido</t>
        </is>
      </c>
      <c r="D228" s="4" t="inlineStr">
        <is>
          <t>4</t>
        </is>
      </c>
      <c r="E228" s="5" t="inlineStr">
        <is>
          <t>8.000,00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=HYPERLINK("https://leilaoonline.com.br/lote/detalhe/84625", "18082")</f>
      </c>
      <c r="B229" s="4" t="s">
        <f>=HYPERLINK("https://leilaoonline.com.br/lote/detalhe/84625", "Clio Sed. Privilége Hi-Flex 1.6 16V 4P - Ano 2009")</f>
      </c>
      <c r="C229" s="4" t="inlineStr">
        <is>
          <t>Vendido</t>
        </is>
      </c>
      <c r="D229" s="4" t="inlineStr">
        <is>
          <t>11</t>
        </is>
      </c>
      <c r="E229" s="5" t="inlineStr">
        <is>
          <t>12.000,00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=HYPERLINK("https://leilaoonline.com.br/lote/detalhe/84626", "18083")</f>
      </c>
      <c r="B230" s="4" t="s">
        <f>=HYPERLINK("https://leilaoonline.com.br/lote/detalhe/84626", "ITENS DIVERSOS LOC. TERMINAL DE BRASÍLIA- BBRA  - CONFIRA DESCRITIVO DE ITENS")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=HYPERLINK("https://leilaoonline.com.br/lote/detalhe/82347", "20303")</f>
      </c>
      <c r="B231" s="4" t="s">
        <f>=HYPERLINK("https://leilaoonline.com.br/lote/detalhe/82347", " HIDROROL MARCA METALMAG-FROTA-FR57268-ANO2007--UNIDADE-COSTA PINTO")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1.600,00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=HYPERLINK("https://leilaoonline.com.br/lote/detalhe/82348", "20321")</f>
      </c>
      <c r="B232" s="4" t="s">
        <f>=HYPERLINK("https://leilaoonline.com.br/lote/detalhe/82348", " MOTONIVELADORA XCMG GR180-FROTA-FR50219-ANO2013--UNIDADE-COSTA PINTO")</f>
      </c>
      <c r="C232" s="4" t="inlineStr">
        <is>
          <t>Vendido</t>
        </is>
      </c>
      <c r="D232" s="4" t="inlineStr">
        <is>
          <t>62</t>
        </is>
      </c>
      <c r="E232" s="5" t="inlineStr">
        <is>
          <t>84.000,00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=HYPERLINK("https://leilaoonline.com.br/lote/detalhe/82349", "20341")</f>
      </c>
      <c r="B233" s="4" t="s">
        <f>=HYPERLINK("https://leilaoonline.com.br/lote/detalhe/82349", " RODOTANK-PLAQUETA-260057;260058-ANO---UNIDADE-COSTA PINTO")</f>
      </c>
      <c r="C233" s="4" t="inlineStr">
        <is>
          <t>Vendido</t>
        </is>
      </c>
      <c r="D233" s="4" t="inlineStr">
        <is>
          <t>48</t>
        </is>
      </c>
      <c r="E233" s="5" t="inlineStr">
        <is>
          <t>21.000,00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=HYPERLINK("https://leilaoonline.com.br/lote/detalhe/82351", "20375")</f>
      </c>
      <c r="B234" s="4" t="s">
        <f>=HYPERLINK("https://leilaoonline.com.br/lote/detalhe/82351", "MITSUBISHI PAJERO TR4 4X4 , ANO 2004/2004, FR 118879, ( BILNDADA ) MOTOR/ CAMBIO/ OUTROS C/ DEFEITO - NÃO FUNCIONA LOC. COSTA PINTO ")</f>
      </c>
      <c r="C234" s="4" t="inlineStr">
        <is>
          <t>Vendido</t>
        </is>
      </c>
      <c r="D234" s="4" t="inlineStr">
        <is>
          <t>7</t>
        </is>
      </c>
      <c r="E234" s="5" t="inlineStr">
        <is>
          <t>18.000,00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=HYPERLINK("https://leilaoonline.com.br/lote/detalhe/82356", "20376")</f>
      </c>
      <c r="B235" s="4" t="s">
        <f>=HYPERLINK("https://leilaoonline.com.br/lote/detalhe/82356", " CARRETA ABRIGO OPERAD.RSA-FROTA-FR139428-ANO2012-EZW3573-UNIDADE-COSTA PINTO")</f>
      </c>
      <c r="C235" s="4" t="inlineStr">
        <is>
          <t>Vendido</t>
        </is>
      </c>
      <c r="D235" s="4" t="inlineStr">
        <is>
          <t>49</t>
        </is>
      </c>
      <c r="E235" s="5" t="inlineStr">
        <is>
          <t>15.250,00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=HYPERLINK("https://leilaoonline.com.br/lote/detalhe/82369", "20379")</f>
      </c>
      <c r="B236" s="4" t="s">
        <f>=HYPERLINK("https://leilaoonline.com.br/lote/detalhe/82369", " M.BENZ ONIBUS OF1318 VIVENCIA-FROTA-FR139219-ANO1991-BWD5542-UNIDADE-COSTA PINTO")</f>
      </c>
      <c r="C236" s="4" t="inlineStr">
        <is>
          <t>Vendido</t>
        </is>
      </c>
      <c r="D236" s="4" t="inlineStr">
        <is>
          <t>20</t>
        </is>
      </c>
      <c r="E236" s="5" t="inlineStr">
        <is>
          <t>17.500,00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=HYPERLINK("https://leilaoonline.com.br/lote/detalhe/82367", "20385")</f>
      </c>
      <c r="B237" s="4" t="s">
        <f>=HYPERLINK("https://leilaoonline.com.br/lote/detalhe/82367", " TRANSBORDO SERMAG-FROTA-FR55039-ANO2009--UNIDADE-COSTA PINTO")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19.000,00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=HYPERLINK("https://leilaoonline.com.br/lote/detalhe/82360", "20386")</f>
      </c>
      <c r="B238" s="4" t="s">
        <f>=HYPERLINK("https://leilaoonline.com.br/lote/detalhe/82360", " TRANSBORDO ANTONIOSI ATA 12000 12T-FROTA-FR139246-ANO2010--UNIDADE-COSTA PINTO")</f>
      </c>
      <c r="C238" s="4" t="inlineStr">
        <is>
          <t>Vendido</t>
        </is>
      </c>
      <c r="D238" s="4" t="inlineStr">
        <is>
          <t>9</t>
        </is>
      </c>
      <c r="E238" s="5" t="inlineStr">
        <is>
          <t>7.000,00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=HYPERLINK("https://leilaoonline.com.br/lote/detalhe/82362", "20398")</f>
      </c>
      <c r="B239" s="4" t="s">
        <f>=HYPERLINK("https://leilaoonline.com.br/lote/detalhe/82362", " TRITURADOR DE PALHA VICON-FROTA-FR57273-ANO2007--UNIDADE-COSTA PINTO")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=HYPERLINK("https://leilaoonline.com.br/lote/detalhe/82363", "20403")</f>
      </c>
      <c r="B240" s="4" t="s">
        <f>=HYPERLINK("https://leilaoonline.com.br/lote/detalhe/82363", " TRANSFORMADOR DE TENSAO A OLEO POT 225 KVA MAG T3.-PLAQUETA-176571-ANO--UNIDADE-COSTA PINTO")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8.250,00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=HYPERLINK("https://leilaoonline.com.br/lote/detalhe/82359", "20404")</f>
      </c>
      <c r="B241" s="4" t="s">
        <f>=HYPERLINK("https://leilaoonline.com.br/lote/detalhe/82359", " TRANSFORMADOR DE TENSAO A OLEO POT 150 KVA Q-LUZ-PLAQUETA-187351-ANO--UNIDADE-COSTA PINTO")</f>
      </c>
      <c r="C241" s="4" t="inlineStr">
        <is>
          <t>Vendido</t>
        </is>
      </c>
      <c r="D241" s="4" t="inlineStr">
        <is>
          <t>11</t>
        </is>
      </c>
      <c r="E241" s="5" t="inlineStr">
        <is>
          <t>5.300,00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=HYPERLINK("https://leilaoonline.com.br/lote/detalhe/82350", "20405")</f>
      </c>
      <c r="B242" s="4" t="s">
        <f>=HYPERLINK("https://leilaoonline.com.br/lote/detalhe/82350", " TRANSFORMADOR TENSAO DEDINI 225 KVA-PLAQUETA-187362-ANO--UNIDADE-COSTA PINTO")</f>
      </c>
      <c r="C242" s="4" t="inlineStr">
        <is>
          <t>Vendido</t>
        </is>
      </c>
      <c r="D242" s="4" t="inlineStr">
        <is>
          <t>13</t>
        </is>
      </c>
      <c r="E242" s="5" t="inlineStr">
        <is>
          <t>8.000,00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=HYPERLINK("https://leilaoonline.com.br/lote/detalhe/82355", "20406")</f>
      </c>
      <c r="B243" s="4" t="s">
        <f>=HYPERLINK("https://leilaoonline.com.br/lote/detalhe/82355", " TRANSFORMADOR A ÓLEO 15KVA-PLAQUETA-187372-ANO--UNIDADE-COSTA PINTO")</f>
      </c>
      <c r="C243" s="4" t="inlineStr">
        <is>
          <t>Vendido</t>
        </is>
      </c>
      <c r="D243" s="4" t="inlineStr">
        <is>
          <t>4</t>
        </is>
      </c>
      <c r="E243" s="5" t="inlineStr">
        <is>
          <t>1.600,00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=HYPERLINK("https://leilaoonline.com.br/lote/detalhe/82357", "20407")</f>
      </c>
      <c r="B244" s="4" t="s">
        <f>=HYPERLINK("https://leilaoonline.com.br/lote/detalhe/82357", " TRANSFORMADOR TENSAO DEDINI 300KVA T300-136-PLAQUETA-187375-ANO--UNIDADE-COSTA PINTO")</f>
      </c>
      <c r="C244" s="4" t="inlineStr">
        <is>
          <t>Não vendido</t>
        </is>
      </c>
      <c r="D244" s="4" t="inlineStr">
        <is>
          <t>26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=HYPERLINK("https://leilaoonline.com.br/lote/detalhe/82353", "20408")</f>
      </c>
      <c r="B245" s="4" t="s">
        <f>=HYPERLINK("https://leilaoonline.com.br/lote/detalhe/82353", " TRANSFORMADOR TENSAO DEDINI 145KVA-PLAQUETA-206674-ANO--UNIDADE-COSTA PINTO")</f>
      </c>
      <c r="C245" s="4" t="inlineStr">
        <is>
          <t>Não vendido</t>
        </is>
      </c>
      <c r="D245" s="4" t="inlineStr">
        <is>
          <t>8</t>
        </is>
      </c>
      <c r="E245" s="5" t="inlineStr">
        <is>
          <t>6.400,00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=HYPERLINK("https://leilaoonline.com.br/lote/detalhe/82364", "20409")</f>
      </c>
      <c r="B246" s="4" t="s">
        <f>=HYPERLINK("https://leilaoonline.com.br/lote/detalhe/82364", " TRANSFORMADOR DE TENSAO A OLEO POT 150 KVA Q-LUZ-PLAQUETA-187360-ANO--UNIDADE-COSTA PINTO")</f>
      </c>
      <c r="C246" s="4" t="inlineStr">
        <is>
          <t>Não vendido</t>
        </is>
      </c>
      <c r="D246" s="4" t="inlineStr">
        <is>
          <t>8</t>
        </is>
      </c>
      <c r="E246" s="5" t="inlineStr">
        <is>
          <t>5.000,00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=HYPERLINK("https://leilaoonline.com.br/lote/detalhe/82361", "20410")</f>
      </c>
      <c r="B247" s="4" t="s">
        <f>=HYPERLINK("https://leilaoonline.com.br/lote/detalhe/82361", " TRANSFORMADOR A ÓLEO 30KVA-S/ PATRIMÔNIO--ANO---UNIDADE-COSTA PINTO")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=HYPERLINK("https://leilaoonline.com.br/lote/detalhe/82352", "20415")</f>
      </c>
      <c r="B248" s="4" t="s">
        <f>=HYPERLINK("https://leilaoonline.com.br/lote/detalhe/82352", " TRATOR JOHN DEERE 5403 4X4 TURBO-FROTA-FR360651-ANO2007--UNIDADE-COSTA PINTO")</f>
      </c>
      <c r="C248" s="4" t="inlineStr">
        <is>
          <t>Não vendido</t>
        </is>
      </c>
      <c r="D248" s="4" t="inlineStr">
        <is>
          <t>62</t>
        </is>
      </c>
      <c r="E248" s="5" t="inlineStr">
        <is>
          <t>63.500,00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=HYPERLINK("https://leilaoonline.com.br/lote/detalhe/82358", "20416")</f>
      </c>
      <c r="B249" s="4" t="s">
        <f>=HYPERLINK("https://leilaoonline.com.br/lote/detalhe/82358", " LIMPA FILTRO-PLAQUETA-268101-ANO---UNIDADE-COSTA PINTO")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=HYPERLINK("https://leilaoonline.com.br/lote/detalhe/82354", "20417")</f>
      </c>
      <c r="B250" s="4" t="s">
        <f>=HYPERLINK("https://leilaoonline.com.br/lote/detalhe/82354", " FILTRO VERT INOX FILTRALI-S/ PATRIMÔNIO-PENDENTE -ANO---UNIDADE-COSTA PINTO")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=HYPERLINK("https://leilaoonline.com.br/lote/detalhe/82365", "20418")</f>
      </c>
      <c r="B251" s="4" t="s">
        <f>=HYPERLINK("https://leilaoonline.com.br/lote/detalhe/82365", " 6 CANCELA AUTOMATICA PECCININ MONOFASICA 220 NÃO FUNCIONA-PLAQUETA-185460;185461;210242;210243;210246;210247-ANO---UNIDADE-COSTA PINTO")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1.200,00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=HYPERLINK("https://leilaoonline.com.br/lote/detalhe/82391", "20419")</f>
      </c>
      <c r="B252" s="4" t="s">
        <f>=HYPERLINK("https://leilaoonline.com.br/lote/detalhe/82391", " 2 FILTROS VERT INOX FILTRALI-PLAQUETA-53242 E 61446-ANO---UNIDADE-COSTA PINTO")</f>
      </c>
      <c r="C252" s="4" t="inlineStr">
        <is>
          <t>Vendido</t>
        </is>
      </c>
      <c r="D252" s="4" t="inlineStr">
        <is>
          <t>18</t>
        </is>
      </c>
      <c r="E252" s="5" t="inlineStr">
        <is>
          <t>6.250,00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=HYPERLINK("https://leilaoonline.com.br/lote/detalhe/82393", "20420")</f>
      </c>
      <c r="B253" s="4" t="s">
        <f>=HYPERLINK("https://leilaoonline.com.br/lote/detalhe/82393", " 2 FILTROS VERT INOX FILTRALI-S/ PATRIMÔNIO--ANO---UNIDADE-COSTA PINTO")</f>
      </c>
      <c r="C253" s="4" t="inlineStr">
        <is>
          <t>Vendido</t>
        </is>
      </c>
      <c r="D253" s="4" t="inlineStr">
        <is>
          <t>16</t>
        </is>
      </c>
      <c r="E253" s="5" t="inlineStr">
        <is>
          <t>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=HYPERLINK("https://leilaoonline.com.br/lote/detalhe/89143", "20421")</f>
      </c>
      <c r="B254" s="4" t="s">
        <f>=HYPERLINK("https://leilaoonline.com.br/lote/detalhe/89143", "14 MOTORES DE INDUÇÃO MÚLTIPLOS, 90KW 6 POLOS  indução TGB, LOC. SANTA HELENA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=HYPERLINK("https://leilaoonline.com.br/lote/detalhe/82395", "21192")</f>
      </c>
      <c r="B255" s="4" t="s">
        <f>=HYPERLINK("https://leilaoonline.com.br/lote/detalhe/82395", " PA-CARREGADEIRA  CAT 950-FROTA-FR58512-ANO2012--UNIDADE-COSTA PINTO")</f>
      </c>
      <c r="C255" s="4" t="inlineStr">
        <is>
          <t>Não vendido</t>
        </is>
      </c>
      <c r="D255" s="4" t="inlineStr">
        <is>
          <t>86</t>
        </is>
      </c>
      <c r="E255" s="5" t="inlineStr">
        <is>
          <t>175.000,00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=HYPERLINK("https://leilaoonline.com.br/lote/detalhe/84374", "21193")</f>
      </c>
      <c r="B256" s="4" t="s">
        <f>=HYPERLINK("https://leilaoonline.com.br/lote/detalhe/84374", "Estufa Tecnal modelo TE-394/2 – Plaqueta: 161022 - Unidade Costa Pinto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=HYPERLINK("https://leilaoonline.com.br/lote/detalhe/84375", "21194")</f>
      </c>
      <c r="B257" s="4" t="s">
        <f>=HYPERLINK("https://leilaoonline.com.br/lote/detalhe/84375", "Incubadora Tecnal, mod. TE-421 plaqueta 114167 - Unidade Costa Pinto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=HYPERLINK("https://leilaoonline.com.br/lote/detalhe/84376", "21195")</f>
      </c>
      <c r="B258" s="4" t="s">
        <f>=HYPERLINK("https://leilaoonline.com.br/lote/detalhe/84376", "Câmara de fluxo laminar mod Bio seg 18 - Plaqueta 215626 - Unidade Costa Pinto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=HYPERLINK("https://leilaoonline.com.br/lote/detalhe/85257", "21196")</f>
      </c>
      <c r="B259" s="4" t="s">
        <f>=HYPERLINK("https://leilaoonline.com.br/lote/detalhe/85257", "Lote com10 Engates Automático (Boca de Lobo) usados - UNIDADE COSTA PINTO")</f>
      </c>
      <c r="C259" s="4" t="inlineStr">
        <is>
          <t>Não vendido</t>
        </is>
      </c>
      <c r="D259" s="4" t="inlineStr">
        <is>
          <t>6</t>
        </is>
      </c>
      <c r="E259" s="5" t="inlineStr">
        <is>
          <t>1.250,00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=HYPERLINK("https://leilaoonline.com.br/lote/detalhe/85248", "21197")</f>
      </c>
      <c r="B260" s="4" t="s">
        <f>=HYPERLINK("https://leilaoonline.com.br/lote/detalhe/85248", "282 ESTAÇÕES DE TRABALHO - VEJA DESCRIÇÃO NAS ESPECIFICAÇÕES - UNIDADE COSTA PINTO")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=HYPERLINK("https://leilaoonline.com.br/lote/detalhe/85246", "21198")</f>
      </c>
      <c r="B261" s="4" t="s">
        <f>=HYPERLINK("https://leilaoonline.com.br/lote/detalhe/85246", "LOTE 85 PEÇAS ARMÁRIO BAIXO 2 PORTAS - UNIDADE COSTA PINTO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=HYPERLINK("https://leilaoonline.com.br/lote/detalhe/85247", "21199")</f>
      </c>
      <c r="B262" s="4" t="s">
        <f>=HYPERLINK("https://leilaoonline.com.br/lote/detalhe/85247", "LOTE 644 PEÇAS - GAVETEIRO BRANCO 3 PORTAS COM FECHADURA - UNIDADE CAR - PIRACICABA/ SP")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600,00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=HYPERLINK("https://leilaoonline.com.br/lote/detalhe/85261", "21200")</f>
      </c>
      <c r="B263" s="4" t="s">
        <f>=HYPERLINK("https://leilaoonline.com.br/lote/detalhe/85261", "Sucata de Hidratador de Cal - UNIDADE COSTA PINTO")</f>
      </c>
      <c r="C263" s="4" t="inlineStr">
        <is>
          <t>Não vendido</t>
        </is>
      </c>
      <c r="D263" s="4" t="inlineStr">
        <is>
          <t>32</t>
        </is>
      </c>
      <c r="E263" s="5" t="inlineStr">
        <is>
          <t>7.150,00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=HYPERLINK("https://leilaoonline.com.br/lote/detalhe/85262", "21201")</f>
      </c>
      <c r="B264" s="4" t="s">
        <f>=HYPERLINK("https://leilaoonline.com.br/lote/detalhe/85262", "Triciclo CG 150 Titan KS Mix Carretinha - Frota 58132 – ano 2010 - UNIDADE COSTA PINTO")</f>
      </c>
      <c r="C264" s="4" t="inlineStr">
        <is>
          <t>Vendido</t>
        </is>
      </c>
      <c r="D264" s="4" t="inlineStr">
        <is>
          <t>50</t>
        </is>
      </c>
      <c r="E264" s="5" t="inlineStr">
        <is>
          <t>10.350,00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=HYPERLINK("https://leilaoonline.com.br/lote/detalhe/82394", "22155")</f>
      </c>
      <c r="B265" s="4" t="s">
        <f>=HYPERLINK("https://leilaoonline.com.br/lote/detalhe/82394", " PLANTADORA C/ ADUB 1,50M DMB PCP6000-FROTA-FR68033-ANO2010--UNIDADE-BOM RETIRO")</f>
      </c>
      <c r="C265" s="4" t="inlineStr">
        <is>
          <t>Vendido</t>
        </is>
      </c>
      <c r="D265" s="4" t="inlineStr">
        <is>
          <t>5</t>
        </is>
      </c>
      <c r="E265" s="5" t="inlineStr">
        <is>
          <t>7.000,00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=HYPERLINK("https://leilaoonline.com.br/lote/detalhe/84346", "22156")</f>
      </c>
      <c r="B266" s="4" t="s">
        <f>=HYPERLINK("https://leilaoonline.com.br/lote/detalhe/84346", "Lote de Equipamentos Diversos – Veja Descritivo de Itens - Unidade Santa Helena ")</f>
      </c>
      <c r="C266" s="4" t="inlineStr">
        <is>
          <t>Vendido</t>
        </is>
      </c>
      <c r="D266" s="4" t="inlineStr">
        <is>
          <t>30</t>
        </is>
      </c>
      <c r="E266" s="5" t="inlineStr">
        <is>
          <t>4.850,00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=HYPERLINK("https://leilaoonline.com.br/lote/detalhe/82366", "24000")</f>
      </c>
      <c r="B267" s="4" t="s">
        <f>=HYPERLINK("https://leilaoonline.com.br/lote/detalhe/82366", " CARRETINHA DE SERVICOS GERAIS-FROTA-FR25421-ANO2003--UNIDADE-BOM RETIRO")</f>
      </c>
      <c r="C267" s="4" t="inlineStr">
        <is>
          <t>Não vendido</t>
        </is>
      </c>
      <c r="D267" s="4" t="inlineStr">
        <is>
          <t>35</t>
        </is>
      </c>
      <c r="E267" s="5" t="inlineStr">
        <is>
          <t>9.000,00</t>
        </is>
      </c>
      <c r="F267" s="4" t="inlineStr">
        <is>
          <t>300.00</t>
        </is>
      </c>
    </row>
    <row collapsed="false" customFormat="false" customHeight="false" hidden="false" ht="12.1" outlineLevel="0" r="268">
      <c r="A268" s="5" t="s">
        <f>=HYPERLINK("https://leilaoonline.com.br/lote/detalhe/85267", "24320")</f>
      </c>
      <c r="B268" s="4" t="s">
        <f>=HYPERLINK("https://leilaoonline.com.br/lote/detalhe/85267", " 1 SUBSOLADOR, FR37357, UND BOM RETIRO")</f>
      </c>
      <c r="C268" s="4" t="inlineStr">
        <is>
          <t>Vendido</t>
        </is>
      </c>
      <c r="D268" s="4" t="inlineStr">
        <is>
          <t>57</t>
        </is>
      </c>
      <c r="E268" s="5" t="inlineStr">
        <is>
          <t>13.850,00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=HYPERLINK("https://leilaoonline.com.br/lote/detalhe/85266", "24327")</f>
      </c>
      <c r="B269" s="4" t="s">
        <f>=HYPERLINK("https://leilaoonline.com.br/lote/detalhe/85266", " 1 ARADO REVERSIVEL PSHC 432, FR25614, UND BOM RETIRO")</f>
      </c>
      <c r="C269" s="4" t="inlineStr">
        <is>
          <t>Não vendido</t>
        </is>
      </c>
      <c r="D269" s="4" t="inlineStr">
        <is>
          <t>10</t>
        </is>
      </c>
      <c r="E269" s="5" t="inlineStr">
        <is>
          <t>2.800,00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=HYPERLINK("https://leilaoonline.com.br/lote/detalhe/82399", "24343")</f>
      </c>
      <c r="B270" s="4" t="s">
        <f>=HYPERLINK("https://leilaoonline.com.br/lote/detalhe/82399", " ADUBADEIRA MARCA JUMIL MODELO JM3520SH-FROTA-FR57306-ANO2011--UNIDADE-BOM RETIRO")</f>
      </c>
      <c r="C270" s="4" t="inlineStr">
        <is>
          <t>Vendido</t>
        </is>
      </c>
      <c r="D270" s="4" t="inlineStr">
        <is>
          <t>6</t>
        </is>
      </c>
      <c r="E270" s="5" t="inlineStr">
        <is>
          <t>1.250,00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=HYPERLINK("https://leilaoonline.com.br/lote/detalhe/82400", "24347")</f>
      </c>
      <c r="B271" s="4" t="s">
        <f>=HYPERLINK("https://leilaoonline.com.br/lote/detalhe/82400", " ADUBADEIRA MARCA JUMIL MODELO JM3520SH-FROTA-FR57303-ANO2011--UNIDADE-BOM RETIRO")</f>
      </c>
      <c r="C271" s="4" t="inlineStr">
        <is>
          <t>Não vendido</t>
        </is>
      </c>
      <c r="D271" s="4" t="inlineStr">
        <is>
          <t>6</t>
        </is>
      </c>
      <c r="E271" s="5" t="inlineStr">
        <is>
          <t>1.250,00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=HYPERLINK("https://leilaoonline.com.br/lote/detalhe/85265", "24360")</f>
      </c>
      <c r="B272" s="4" t="s">
        <f>=HYPERLINK("https://leilaoonline.com.br/lote/detalhe/85265", " PARTES DE DIVERSOS IMPLEMENTOS, S/FR, UND B RETIRO")</f>
      </c>
      <c r="C272" s="4" t="inlineStr">
        <is>
          <t>Não vendido</t>
        </is>
      </c>
      <c r="D272" s="4" t="inlineStr">
        <is>
          <t>6</t>
        </is>
      </c>
      <c r="E272" s="5" t="inlineStr">
        <is>
          <t>800,00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=HYPERLINK("https://leilaoonline.com.br/lote/detalhe/82398", "24371")</f>
      </c>
      <c r="B273" s="4" t="s">
        <f>=HYPERLINK("https://leilaoonline.com.br/lote/detalhe/82398", " TRATOR NEW HOLLAND T7.245 4WD-FROTA-FR50939-ANO2015--UNIDADE-BOM RETIRO")</f>
      </c>
      <c r="C273" s="4" t="inlineStr">
        <is>
          <t>Vendido</t>
        </is>
      </c>
      <c r="D273" s="4" t="inlineStr">
        <is>
          <t>129</t>
        </is>
      </c>
      <c r="E273" s="5" t="inlineStr">
        <is>
          <t>218.000,00</t>
        </is>
      </c>
      <c r="F273" s="4" t="inlineStr">
        <is>
          <t>2000.00</t>
        </is>
      </c>
    </row>
    <row collapsed="false" customFormat="false" customHeight="false" hidden="false" ht="12.1" outlineLevel="0" r="274">
      <c r="A274" s="5" t="s">
        <f>=HYPERLINK("https://leilaoonline.com.br/lote/detalhe/85264", "24376")</f>
      </c>
      <c r="B274" s="4" t="s">
        <f>=HYPERLINK("https://leilaoonline.com.br/lote/detalhe/85264", "COBRIDOR, FR67045, UND B. RETIRO")</f>
      </c>
      <c r="C274" s="4" t="inlineStr">
        <is>
          <t>Não vendido</t>
        </is>
      </c>
      <c r="D274" s="4" t="inlineStr">
        <is>
          <t>8</t>
        </is>
      </c>
      <c r="E274" s="5" t="inlineStr">
        <is>
          <t>900,00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=HYPERLINK("https://leilaoonline.com.br/lote/detalhe/82404", "24379")</f>
      </c>
      <c r="B275" s="4" t="s">
        <f>=HYPERLINK("https://leilaoonline.com.br/lote/detalhe/82404", " CARROCERIA TRANSBORDO -FROTA-FR57584-ANO2013--UNIDADE-BOM RETIRO")</f>
      </c>
      <c r="C275" s="4" t="inlineStr">
        <is>
          <t>Não vendido</t>
        </is>
      </c>
      <c r="D275" s="4" t="inlineStr">
        <is>
          <t>1</t>
        </is>
      </c>
      <c r="E275" s="5" t="inlineStr">
        <is>
          <t>5.000,00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=HYPERLINK("https://leilaoonline.com.br/lote/detalhe/82406", "24381")</f>
      </c>
      <c r="B276" s="4" t="s">
        <f>=HYPERLINK("https://leilaoonline.com.br/lote/detalhe/82406", " TRATOR NEW HOLLAND T7.245 4WD-FROTA-FR50940-ANO2015--UNIDADE-BOM RETIRO")</f>
      </c>
      <c r="C276" s="4" t="inlineStr">
        <is>
          <t>Vendido</t>
        </is>
      </c>
      <c r="D276" s="4" t="inlineStr">
        <is>
          <t>100</t>
        </is>
      </c>
      <c r="E276" s="5" t="inlineStr">
        <is>
          <t>210.000,00</t>
        </is>
      </c>
      <c r="F276" s="4" t="inlineStr">
        <is>
          <t>2000.00</t>
        </is>
      </c>
    </row>
    <row collapsed="false" customFormat="false" customHeight="false" hidden="false" ht="12.1" outlineLevel="0" r="277">
      <c r="A277" s="5" t="s">
        <f>=HYPERLINK("https://leilaoonline.com.br/lote/detalhe/82402", "24396")</f>
      </c>
      <c r="B277" s="4" t="s">
        <f>=HYPERLINK("https://leilaoonline.com.br/lote/detalhe/82402", " TRATOR VALTRA BH145 4X4-FROTA-FR360725-ANO2013--UNIDADE-BOM RETIRO")</f>
      </c>
      <c r="C277" s="4" t="inlineStr">
        <is>
          <t>Vendido</t>
        </is>
      </c>
      <c r="D277" s="4" t="inlineStr">
        <is>
          <t>86</t>
        </is>
      </c>
      <c r="E277" s="5" t="inlineStr">
        <is>
          <t>170.000,00</t>
        </is>
      </c>
      <c r="F277" s="4" t="inlineStr">
        <is>
          <t>2000.00</t>
        </is>
      </c>
    </row>
    <row collapsed="false" customFormat="false" customHeight="false" hidden="false" ht="12.1" outlineLevel="0" r="278">
      <c r="A278" s="5" t="s">
        <f>=HYPERLINK("https://leilaoonline.com.br/lote/detalhe/82405", "24397")</f>
      </c>
      <c r="B278" s="4" t="s">
        <f>=HYPERLINK("https://leilaoonline.com.br/lote/detalhe/82405", " TRATOR VALTRA BH 210I 4X4-FROTA-FR116555-ANO2014--UNIDADE-BOM RETIRO")</f>
      </c>
      <c r="C278" s="4" t="inlineStr">
        <is>
          <t>Não vendido</t>
        </is>
      </c>
      <c r="D278" s="4" t="inlineStr">
        <is>
          <t>109</t>
        </is>
      </c>
      <c r="E278" s="5" t="inlineStr">
        <is>
          <t>195.000,00</t>
        </is>
      </c>
      <c r="F278" s="4" t="inlineStr">
        <is>
          <t>2000.00</t>
        </is>
      </c>
    </row>
    <row collapsed="false" customFormat="false" customHeight="false" hidden="false" ht="12.1" outlineLevel="0" r="279">
      <c r="A279" s="5" t="s">
        <f>=HYPERLINK("https://leilaoonline.com.br/lote/detalhe/82403", "24399")</f>
      </c>
      <c r="B279" s="4" t="s">
        <f>=HYPERLINK("https://leilaoonline.com.br/lote/detalhe/82403", " TRATOR VALTRA BH145 4X4-FROTA-FR360728-ANO2013--UNIDADE-BOM RETIRO")</f>
      </c>
      <c r="C279" s="4" t="inlineStr">
        <is>
          <t>Vendido</t>
        </is>
      </c>
      <c r="D279" s="4" t="inlineStr">
        <is>
          <t>107</t>
        </is>
      </c>
      <c r="E279" s="5" t="inlineStr">
        <is>
          <t>146.500,00</t>
        </is>
      </c>
      <c r="F279" s="4" t="inlineStr">
        <is>
          <t>2000.00</t>
        </is>
      </c>
    </row>
    <row collapsed="false" customFormat="false" customHeight="false" hidden="false" ht="12.1" outlineLevel="0" r="280">
      <c r="A280" s="5" t="s">
        <f>=HYPERLINK("https://leilaoonline.com.br/lote/detalhe/82408", "24400")</f>
      </c>
      <c r="B280" s="4" t="s">
        <f>=HYPERLINK("https://leilaoonline.com.br/lote/detalhe/82408", " TRANSBORDO ANTONIOSI ATA 12000 12T-FROTA-FR38355-ANO2010--UNIDADE-BOM RETIRO")</f>
      </c>
      <c r="C280" s="4" t="inlineStr">
        <is>
          <t>Vendido</t>
        </is>
      </c>
      <c r="D280" s="4" t="inlineStr">
        <is>
          <t>36</t>
        </is>
      </c>
      <c r="E280" s="5" t="inlineStr">
        <is>
          <t>21.500,00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=HYPERLINK("https://leilaoonline.com.br/lote/detalhe/82407", "24401")</f>
      </c>
      <c r="B281" s="4" t="s">
        <f>=HYPERLINK("https://leilaoonline.com.br/lote/detalhe/82407", " TRANSBORDO ANTONIOSI ATA 12000 12T-FROTA-FR68044-ANO2012--UNIDADE-BOM RETIRO")</f>
      </c>
      <c r="C281" s="4" t="inlineStr">
        <is>
          <t>Não vendido</t>
        </is>
      </c>
      <c r="D281" s="4" t="inlineStr">
        <is>
          <t>36</t>
        </is>
      </c>
      <c r="E281" s="5" t="inlineStr">
        <is>
          <t>21.750,00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=HYPERLINK("https://leilaoonline.com.br/lote/detalhe/82411", "24402")</f>
      </c>
      <c r="B282" s="4" t="s">
        <f>=HYPERLINK("https://leilaoonline.com.br/lote/detalhe/82411", " TRANSBORDO ANTONIOSI ATA 12000 12T-FROTA-FR139332-ANO2012--UNIDADE-BOM RETIRO")</f>
      </c>
      <c r="C282" s="4" t="inlineStr">
        <is>
          <t>Não vendido</t>
        </is>
      </c>
      <c r="D282" s="4" t="inlineStr">
        <is>
          <t>40</t>
        </is>
      </c>
      <c r="E282" s="5" t="inlineStr">
        <is>
          <t>24.000,00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=HYPERLINK("https://leilaoonline.com.br/lote/detalhe/82420", "24403")</f>
      </c>
      <c r="B283" s="4" t="s">
        <f>=HYPERLINK("https://leilaoonline.com.br/lote/detalhe/82420", " TRANSBORDO ANTONIOSI ATA 12000 12T-FROTA-FR38361-ANO2010--UNIDADE-BOM RETIRO")</f>
      </c>
      <c r="C283" s="4" t="inlineStr">
        <is>
          <t>Vendido</t>
        </is>
      </c>
      <c r="D283" s="4" t="inlineStr">
        <is>
          <t>38</t>
        </is>
      </c>
      <c r="E283" s="5" t="inlineStr">
        <is>
          <t>22.000,00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=HYPERLINK("https://leilaoonline.com.br/lote/detalhe/82414", "24406")</f>
      </c>
      <c r="B284" s="4" t="s">
        <f>=HYPERLINK("https://leilaoonline.com.br/lote/detalhe/82414", " CARRETA ABRIGO OPERADORES RSA-FROTA-FR139435-ANO2012-EAI7431-UNIDADE-BOM RETIRO")</f>
      </c>
      <c r="C284" s="4" t="inlineStr">
        <is>
          <t>Vendido</t>
        </is>
      </c>
      <c r="D284" s="4" t="inlineStr">
        <is>
          <t>23</t>
        </is>
      </c>
      <c r="E284" s="5" t="inlineStr">
        <is>
          <t>5.400,00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=HYPERLINK("https://leilaoonline.com.br/lote/detalhe/82410", "24407")</f>
      </c>
      <c r="B285" s="4" t="s">
        <f>=HYPERLINK("https://leilaoonline.com.br/lote/detalhe/82410", " JOHN DEERE 3522 2L COLHED-FROTA-FR32226-ANO2010--UNIDADE-BOM RETIRO")</f>
      </c>
      <c r="C285" s="4" t="inlineStr">
        <is>
          <t>Não vendido</t>
        </is>
      </c>
      <c r="D285" s="4" t="inlineStr">
        <is>
          <t>29</t>
        </is>
      </c>
      <c r="E285" s="5" t="inlineStr">
        <is>
          <t>43.000,00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=HYPERLINK("https://leilaoonline.com.br/lote/detalhe/82412", "24408")</f>
      </c>
      <c r="B286" s="4" t="s">
        <f>=HYPERLINK("https://leilaoonline.com.br/lote/detalhe/82412", " CARRETA ESPARRAMADORA CALCAREO SOLLUS-FROTA-FR25308-ANO2012--UNIDADE-BOM RETIRO")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1.400,00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=HYPERLINK("https://leilaoonline.com.br/lote/detalhe/82423", "24409")</f>
      </c>
      <c r="B287" s="4" t="s">
        <f>=HYPERLINK("https://leilaoonline.com.br/lote/detalhe/82423", " ADUBADEIRA MARCA JUMIL MODELO JM3520SH-FROTA-FR57304-ANO2011--UNIDADE-BOM RETIRO")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1.100,00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=HYPERLINK("https://leilaoonline.com.br/lote/detalhe/82409", "24410")</f>
      </c>
      <c r="B288" s="4" t="s">
        <f>=HYPERLINK("https://leilaoonline.com.br/lote/detalhe/82409", " TANQUE JACTO/ PARTE IMPLEMENTO/BROCA/2 CONTAINERS USADO-S/FR--ANO---UNIDADE-BOM RETIRO")</f>
      </c>
      <c r="C288" s="4" t="inlineStr">
        <is>
          <t>Não vendido</t>
        </is>
      </c>
      <c r="D288" s="4" t="inlineStr">
        <is>
          <t>10</t>
        </is>
      </c>
      <c r="E288" s="5" t="inlineStr">
        <is>
          <t>1.850,00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=HYPERLINK("https://leilaoonline.com.br/lote/detalhe/82421", "24411")</f>
      </c>
      <c r="B289" s="4" t="s">
        <f>=HYPERLINK("https://leilaoonline.com.br/lote/detalhe/82421", " ADUBADEIRA MARCA JUMIL MODELO JM3520SH-FROTA-FR57317-ANO2012--UNIDADE-BOM RETIRO")</f>
      </c>
      <c r="C289" s="4" t="inlineStr">
        <is>
          <t>Não vendido</t>
        </is>
      </c>
      <c r="D289" s="4" t="inlineStr">
        <is>
          <t>4</t>
        </is>
      </c>
      <c r="E289" s="5" t="inlineStr">
        <is>
          <t>950,00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=HYPERLINK("https://leilaoonline.com.br/lote/detalhe/82413", "24412")</f>
      </c>
      <c r="B290" s="4" t="s">
        <f>=HYPERLINK("https://leilaoonline.com.br/lote/detalhe/82413", " REB.ROD.TRAN.S.ISABEL 12T-FROTA-FR112327-ANO2012-EYS3213-UNIDADE-BOM RETIRO")</f>
      </c>
      <c r="C290" s="4" t="inlineStr">
        <is>
          <t>Não vendido</t>
        </is>
      </c>
      <c r="D290" s="4" t="inlineStr">
        <is>
          <t>36</t>
        </is>
      </c>
      <c r="E290" s="5" t="inlineStr">
        <is>
          <t>17.250,00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=HYPERLINK("https://leilaoonline.com.br/lote/detalhe/82422", "24413")</f>
      </c>
      <c r="B291" s="4" t="s">
        <f>=HYPERLINK("https://leilaoonline.com.br/lote/detalhe/82422", " TRATOR VALTRA BH 210I 4X4-FROTA-FR116551-ANO2013--UNIDADE-BOM RETIRO")</f>
      </c>
      <c r="C291" s="4" t="inlineStr">
        <is>
          <t>Vendido</t>
        </is>
      </c>
      <c r="D291" s="4" t="inlineStr">
        <is>
          <t>90</t>
        </is>
      </c>
      <c r="E291" s="5" t="inlineStr">
        <is>
          <t>183.000,00</t>
        </is>
      </c>
      <c r="F291" s="4" t="inlineStr">
        <is>
          <t>2000.00</t>
        </is>
      </c>
    </row>
    <row collapsed="false" customFormat="false" customHeight="false" hidden="false" ht="12.1" outlineLevel="0" r="292">
      <c r="A292" s="5" t="s">
        <f>=HYPERLINK("https://leilaoonline.com.br/lote/detalhe/82418", "24414")</f>
      </c>
      <c r="B292" s="4" t="s">
        <f>=HYPERLINK("https://leilaoonline.com.br/lote/detalhe/82418", " PLANTADORA C/ ADUB 1,50M DMB PCP6000-FROTA-FR165214-ANO2009--UNIDADE-BOM RETIRO")</f>
      </c>
      <c r="C292" s="4" t="inlineStr">
        <is>
          <t>Não vendido</t>
        </is>
      </c>
      <c r="D292" s="4" t="inlineStr">
        <is>
          <t>9</t>
        </is>
      </c>
      <c r="E292" s="5" t="inlineStr">
        <is>
          <t>9.000,00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=HYPERLINK("https://leilaoonline.com.br/lote/detalhe/82424", "24415")</f>
      </c>
      <c r="B293" s="4" t="s">
        <f>=HYPERLINK("https://leilaoonline.com.br/lote/detalhe/82424", " JOHN DEERE 3522 2L COLHED-FROTA-FR32225-ANO2010--UNIDADE-BOM RETIRO")</f>
      </c>
      <c r="C293" s="4" t="inlineStr">
        <is>
          <t>Não vendido</t>
        </is>
      </c>
      <c r="D293" s="4" t="inlineStr">
        <is>
          <t>23</t>
        </is>
      </c>
      <c r="E293" s="5" t="inlineStr">
        <is>
          <t>37.000,00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=HYPERLINK("https://leilaoonline.com.br/lote/detalhe/82417", "24417")</f>
      </c>
      <c r="B294" s="4" t="s">
        <f>=HYPERLINK("https://leilaoonline.com.br/lote/detalhe/82417", " TRANSBORDO ATA 12000 12T-FROTA-FR38365-ANO2010--UNIDADE-BOM RETIRO")</f>
      </c>
      <c r="C294" s="4" t="inlineStr">
        <is>
          <t>Não vendido</t>
        </is>
      </c>
      <c r="D294" s="4" t="inlineStr">
        <is>
          <t>17</t>
        </is>
      </c>
      <c r="E294" s="5" t="inlineStr">
        <is>
          <t>14.500,00</t>
        </is>
      </c>
      <c r="F294" s="4" t="inlineStr">
        <is>
          <t>500.00</t>
        </is>
      </c>
    </row>
    <row collapsed="false" customFormat="false" customHeight="false" hidden="false" ht="12.1" outlineLevel="0" r="295">
      <c r="A295" s="5" t="s">
        <f>=HYPERLINK("https://leilaoonline.com.br/lote/detalhe/82416", "24418")</f>
      </c>
      <c r="B295" s="4" t="s">
        <f>=HYPERLINK("https://leilaoonline.com.br/lote/detalhe/82416", " TRANSBORDO ATA 12000 12T-FROTA-FR38360-ANO2010--UNIDADE-BOM RETIRO")</f>
      </c>
      <c r="C295" s="4" t="inlineStr">
        <is>
          <t>Vendido</t>
        </is>
      </c>
      <c r="D295" s="4" t="inlineStr">
        <is>
          <t>34</t>
        </is>
      </c>
      <c r="E295" s="5" t="inlineStr">
        <is>
          <t>20.500,00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=HYPERLINK("https://leilaoonline.com.br/lote/detalhe/82419", "24419")</f>
      </c>
      <c r="B296" s="4" t="s">
        <f>=HYPERLINK("https://leilaoonline.com.br/lote/detalhe/82419", " TRANSBORDO SANTAL 12 T-FROTA-FR57350-ANO2014--UNIDADE-BOM RETIRO")</f>
      </c>
      <c r="C296" s="4" t="inlineStr">
        <is>
          <t>Vendido</t>
        </is>
      </c>
      <c r="D296" s="4" t="inlineStr">
        <is>
          <t>25</t>
        </is>
      </c>
      <c r="E296" s="5" t="inlineStr">
        <is>
          <t>16.250,00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=HYPERLINK("https://leilaoonline.com.br/lote/detalhe/82431", "24420")</f>
      </c>
      <c r="B297" s="4" t="s">
        <f>=HYPERLINK("https://leilaoonline.com.br/lote/detalhe/82431", " CARRETA PLANTIO TIPO TRANSBORDO SANTA ISABEL-FROTA-FR139132-ANO2012-EYS0541-UNIDADE-BOM RETIRO")</f>
      </c>
      <c r="C297" s="4" t="inlineStr">
        <is>
          <t>Não vendido</t>
        </is>
      </c>
      <c r="D297" s="4" t="inlineStr">
        <is>
          <t>33</t>
        </is>
      </c>
      <c r="E297" s="5" t="inlineStr">
        <is>
          <t>18.250,00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=HYPERLINK("https://leilaoonline.com.br/lote/detalhe/82447", "24421")</f>
      </c>
      <c r="B298" s="4" t="s">
        <f>=HYPERLINK("https://leilaoonline.com.br/lote/detalhe/82447", " CAMINHAO M.BENZ AXOR 3344 6X4-FROTA-FR10653-ANO2014-FRR2968-UNIDADE-BOM RETIRO")</f>
      </c>
      <c r="C298" s="4" t="inlineStr">
        <is>
          <t>Vendido</t>
        </is>
      </c>
      <c r="D298" s="4" t="inlineStr">
        <is>
          <t>106</t>
        </is>
      </c>
      <c r="E298" s="5" t="inlineStr">
        <is>
          <t>162.000,00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=HYPERLINK("https://leilaoonline.com.br/lote/detalhe/82441", "24422")</f>
      </c>
      <c r="B299" s="4" t="s">
        <f>=HYPERLINK("https://leilaoonline.com.br/lote/detalhe/82441", " CARRETA CALCARIO SPANDER-FROTA-FR139991-ANO2012--UNIDADE-BOM RETIRO")</f>
      </c>
      <c r="C299" s="4" t="inlineStr">
        <is>
          <t>Não vendido</t>
        </is>
      </c>
      <c r="D299" s="4" t="inlineStr">
        <is>
          <t>26</t>
        </is>
      </c>
      <c r="E299" s="5" t="inlineStr">
        <is>
          <t>7.250,00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=HYPERLINK("https://leilaoonline.com.br/lote/detalhe/82453", "24423")</f>
      </c>
      <c r="B300" s="4" t="s">
        <f>=HYPERLINK("https://leilaoonline.com.br/lote/detalhe/82453", " TRANBORDO AT1200-FROTA-FR22740-ANO2012--UNIDADE-BOM RETIRO")</f>
      </c>
      <c r="C300" s="4" t="inlineStr">
        <is>
          <t>Vendido</t>
        </is>
      </c>
      <c r="D300" s="4" t="inlineStr">
        <is>
          <t>4</t>
        </is>
      </c>
      <c r="E300" s="5" t="inlineStr">
        <is>
          <t>6.250,00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=HYPERLINK("https://leilaoonline.com.br/lote/detalhe/82425", "24424")</f>
      </c>
      <c r="B301" s="4" t="s">
        <f>=HYPERLINK("https://leilaoonline.com.br/lote/detalhe/82425", " TRANSBORDO SANTAL 12T-FROTA-FR57341-ANO2014--UNIDADE-BOM RETIRO")</f>
      </c>
      <c r="C301" s="4" t="inlineStr">
        <is>
          <t>Vendido</t>
        </is>
      </c>
      <c r="D301" s="4" t="inlineStr">
        <is>
          <t>17</t>
        </is>
      </c>
      <c r="E301" s="5" t="inlineStr">
        <is>
          <t>12.250,00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=HYPERLINK("https://leilaoonline.com.br/lote/detalhe/82884", "24425")</f>
      </c>
      <c r="B302" s="4" t="s">
        <f>=HYPERLINK("https://leilaoonline.com.br/lote/detalhe/82884", "DIVERSAS VÁLVULAS - DETALHES NAS ESPECIFICAÇÕES - BASE DE CAMPOS ELISEOS - DUQUE DE CAXIAS/ RJ")</f>
      </c>
      <c r="C302" s="4" t="inlineStr">
        <is>
          <t>Vendido</t>
        </is>
      </c>
      <c r="D302" s="4" t="inlineStr">
        <is>
          <t>15</t>
        </is>
      </c>
      <c r="E302" s="5" t="inlineStr">
        <is>
          <t>4.500,00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=HYPERLINK("https://leilaoonline.com.br/lote/detalhe/82889", "24426")</f>
      </c>
      <c r="B303" s="4" t="s">
        <f>=HYPERLINK("https://leilaoonline.com.br/lote/detalhe/82889", "LOTE COM SUCATA DE VÁLVULAS E SEUS COMPONENTES + SUCATA DE BEBEDOURO, UNIDADE TARUMÃ.")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2.000,00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=HYPERLINK("https://leilaoonline.com.br/lote/detalhe/84377", "24627")</f>
      </c>
      <c r="B304" s="4" t="s">
        <f>=HYPERLINK("https://leilaoonline.com.br/lote/detalhe/84377", "S. Reboque Antonini 9,60M - 1993 - FR56164 - UNIDADE JATAÍ/ GO")</f>
      </c>
      <c r="C304" s="4" t="inlineStr">
        <is>
          <t>Vendido</t>
        </is>
      </c>
      <c r="D304" s="4" t="inlineStr">
        <is>
          <t>18</t>
        </is>
      </c>
      <c r="E304" s="5" t="inlineStr">
        <is>
          <t>18.500,00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=HYPERLINK("https://leilaoonline.com.br/lote/detalhe/84378", "24633")</f>
      </c>
      <c r="B305" s="4" t="s">
        <f>=HYPERLINK("https://leilaoonline.com.br/lote/detalhe/84378", "S.Reboque Antonini 9,60 M, 1993 - FR56170 -  UNIDADE JATAÍ/ GO")</f>
      </c>
      <c r="C305" s="4" t="inlineStr">
        <is>
          <t>Vendido</t>
        </is>
      </c>
      <c r="D305" s="4" t="inlineStr">
        <is>
          <t>29</t>
        </is>
      </c>
      <c r="E305" s="5" t="inlineStr">
        <is>
          <t>18.250,00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=HYPERLINK("https://leilaoonline.com.br/lote/detalhe/84379", "24650")</f>
      </c>
      <c r="B306" s="4" t="s">
        <f>=HYPERLINK("https://leilaoonline.com.br/lote/detalhe/84379", "Reboque Antonini  7,60M, 1996 - FR46812 - UNIDADE JATAÍ/ GO")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9.750,00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=HYPERLINK("https://leilaoonline.com.br/lote/detalhe/83116", "25001")</f>
      </c>
      <c r="B307" s="4" t="s">
        <f>=HYPERLINK("https://leilaoonline.com.br/lote/detalhe/83116", "SUCATA DE TUBULAÇÕES E EQUIPAMENTOS - APROX. 30.000 kg - UNIDADE TERMINAL MADRE DE DEUS - ba")</f>
      </c>
      <c r="C307" s="4" t="inlineStr">
        <is>
          <t>Vendido</t>
        </is>
      </c>
      <c r="D307" s="4" t="inlineStr">
        <is>
          <t>55</t>
        </is>
      </c>
      <c r="E307" s="5" t="inlineStr">
        <is>
          <t>37.500,00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=HYPERLINK("https://leilaoonline.com.br/lote/detalhe/83118", "25002")</f>
      </c>
      <c r="B308" s="4" t="s">
        <f>=HYPERLINK("https://leilaoonline.com.br/lote/detalhe/83118", "SUCATA CALDEIRA ATA - APROX. 8.000 KG - Caldeira a óleo combustível - Marca: ATA - Modelo: H-3 - Ano de Fabricação: 1977  - UNIDADE TERMINAL MADRE DE DEUS - BA")</f>
      </c>
      <c r="C308" s="4" t="inlineStr">
        <is>
          <t>Vendido</t>
        </is>
      </c>
      <c r="D308" s="4" t="inlineStr">
        <is>
          <t>20</t>
        </is>
      </c>
      <c r="E308" s="5" t="inlineStr">
        <is>
          <t>12.500,00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=HYPERLINK("https://leilaoonline.com.br/lote/detalhe/83120", "25003")</f>
      </c>
      <c r="B309" s="4" t="s">
        <f>=HYPERLINK("https://leilaoonline.com.br/lote/detalhe/83120", "SUCATA CALDEIRA SIMILI - APROX. 10.000 KG - Caldeira a óleo combustível - Marca: SIMILI - Modelo: HF - Ano de Fabricação: 1980 - UNIDADE TERMINAL MADRE DE DEUS - BA ")</f>
      </c>
      <c r="C309" s="4" t="inlineStr">
        <is>
          <t>Vendido</t>
        </is>
      </c>
      <c r="D309" s="4" t="inlineStr">
        <is>
          <t>34</t>
        </is>
      </c>
      <c r="E309" s="5" t="inlineStr">
        <is>
          <t>11.250,00</t>
        </is>
      </c>
      <c r="F3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2026-04-19T00:03:05.00Z</dcterms:created>
  <dc:creator>Tellks Tecnologia</dc:creator>
  <cp:revision>0</cp:revision>
</cp:coreProperties>
</file>