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Cam. Munck • Tratores • Plat. Elev. • Peneira Vib. • Eqptos. Ind.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12/02/2021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=HYPERLINK("https://leilaoonline.com.br/lote/detalhe/74429", "001")</f>
      </c>
      <c r="B11" s="4" t="s">
        <f>=HYPERLINK("https://leilaoonline.com.br/lote/detalhe/74429", "NISSAN; FRONTIER XE 4X2; 2012/2013; PRETA; DIESEL")</f>
      </c>
      <c r="C11" s="4" t="inlineStr">
        <is>
          <t>Não vendido</t>
        </is>
      </c>
      <c r="D11" s="4" t="inlineStr">
        <is>
          <t>21</t>
        </is>
      </c>
      <c r="E11" s="5" t="inlineStr">
        <is>
          <t>27.250,00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=HYPERLINK("https://leilaoonline.com.br/lote/detalhe/74431", "003")</f>
      </c>
      <c r="B12" s="4" t="s">
        <f>=HYPERLINK("https://leilaoonline.com.br/lote/detalhe/74431", "NISSAN; FRONTIER XE 4X2; 2012/2013; PRETA; DIESEL; ")</f>
      </c>
      <c r="C12" s="4" t="inlineStr">
        <is>
          <t>Não vendido</t>
        </is>
      </c>
      <c r="D12" s="4" t="inlineStr">
        <is>
          <t>20</t>
        </is>
      </c>
      <c r="E12" s="5" t="inlineStr">
        <is>
          <t>24.700,00</t>
        </is>
      </c>
      <c r="F12" s="4" t="inlineStr">
        <is>
          <t>550.00</t>
        </is>
      </c>
    </row>
    <row collapsed="false" customFormat="false" customHeight="false" hidden="false" ht="12.1" outlineLevel="0" r="13">
      <c r="A13" s="5" t="s">
        <f>=HYPERLINK("https://leilaoonline.com.br/lote/detalhe/74430", "004")</f>
      </c>
      <c r="B13" s="4" t="s">
        <f>=HYPERLINK("https://leilaoonline.com.br/lote/detalhe/74430", "NISSAN; FRONTIER XE 4X2; 2012/2013; PRETA; DIESEL")</f>
      </c>
      <c r="C13" s="4" t="inlineStr">
        <is>
          <t>Não vendido</t>
        </is>
      </c>
      <c r="D13" s="4" t="inlineStr">
        <is>
          <t>15</t>
        </is>
      </c>
      <c r="E13" s="5" t="inlineStr">
        <is>
          <t>23.750,00</t>
        </is>
      </c>
      <c r="F13" s="4" t="inlineStr">
        <is>
          <t>550.00</t>
        </is>
      </c>
    </row>
    <row collapsed="false" customFormat="false" customHeight="false" hidden="false" ht="12.1" outlineLevel="0" r="14">
      <c r="A14" s="5" t="s">
        <f>=HYPERLINK("https://leilaoonline.com.br/lote/detalhe/74433", "005")</f>
      </c>
      <c r="B14" s="4" t="s">
        <f>=HYPERLINK("https://leilaoonline.com.br/lote/detalhe/74433", "CAMINHÃO FORD F350 G; 2011; BRANCO; COM CESTO AÉREO - NÃO FUNCIONA")</f>
      </c>
      <c r="C14" s="4" t="inlineStr">
        <is>
          <t>Não vendido</t>
        </is>
      </c>
      <c r="D14" s="4" t="inlineStr">
        <is>
          <t>18</t>
        </is>
      </c>
      <c r="E14" s="5" t="inlineStr">
        <is>
          <t>42.100,00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=HYPERLINK("https://leilaoonline.com.br/lote/detalhe/73376", "007")</f>
      </c>
      <c r="B15" s="4" t="s">
        <f>=HYPERLINK("https://leilaoonline.com.br/lote/detalhe/73376", "GM; S10 2.2 RONTAN AMB; 2000/2000; BRANCA; GASOLINA - FUNCIONANDO")</f>
      </c>
      <c r="C15" s="4" t="inlineStr">
        <is>
          <t>Não vendido</t>
        </is>
      </c>
      <c r="D15" s="4" t="inlineStr">
        <is>
          <t>9</t>
        </is>
      </c>
      <c r="E15" s="5" t="inlineStr">
        <is>
          <t>11.750,00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=HYPERLINK("https://leilaoonline.com.br/lote/detalhe/73353", "008")</f>
      </c>
      <c r="B16" s="4" t="s">
        <f>=HYPERLINK("https://leilaoonline.com.br/lote/detalhe/73353", "ÔNIBUS M.BENZ/INDUSCAR APACHE U, ANO 2010/2010 CAP 26 P - FUNCIONANDO")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17.500,00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=HYPERLINK("https://leilaoonline.com.br/lote/detalhe/73351", "009")</f>
      </c>
      <c r="B17" s="4" t="s">
        <f>=HYPERLINK("https://leilaoonline.com.br/lote/detalhe/73351", " veja vídeo - ONIBUS M.BENZ/INDUSCAR FOZ U, ANO 2010/2010 CAP 31 P - FUNCIONANDO")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18.000,00</t>
        </is>
      </c>
      <c r="F17" s="4" t="inlineStr">
        <is>
          <t>1500.00</t>
        </is>
      </c>
    </row>
    <row collapsed="false" customFormat="false" customHeight="false" hidden="false" ht="12.1" outlineLevel="0" r="18">
      <c r="A18" s="5" t="s">
        <f>=HYPERLINK("https://leilaoonline.com.br/lote/detalhe/74432", "010")</f>
      </c>
      <c r="B18" s="4" t="s">
        <f>=HYPERLINK("https://leilaoonline.com.br/lote/detalhe/74432", "GM/CHEVROLET 11000 COM MUCK; MARCA GUINDAUTEC; 1985/1986; BRANCA; DIESEL; CAP: 2,5 TON. - FUNCIONANDO")</f>
      </c>
      <c r="C18" s="4" t="inlineStr">
        <is>
          <t>Não vendido</t>
        </is>
      </c>
      <c r="D18" s="4" t="inlineStr">
        <is>
          <t>33</t>
        </is>
      </c>
      <c r="E18" s="5" t="inlineStr">
        <is>
          <t>34.500,00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=HYPERLINK("https://leilaoonline.com.br/lote/detalhe/74428", "011")</f>
      </c>
      <c r="B19" s="4" t="s">
        <f>=HYPERLINK("https://leilaoonline.com.br/lote/detalhe/74428", "VOLVO; NL10 340 4X2; 1993/1993; BRANCA; DIESEL - MUNCK 8TON. - FUNCIONANDO")</f>
      </c>
      <c r="C19" s="4" t="inlineStr">
        <is>
          <t>Não vendido</t>
        </is>
      </c>
      <c r="D19" s="4" t="inlineStr">
        <is>
          <t>62</t>
        </is>
      </c>
      <c r="E19" s="5" t="inlineStr">
        <is>
          <t>129.550,00</t>
        </is>
      </c>
      <c r="F19" s="4" t="inlineStr">
        <is>
          <t>550.00</t>
        </is>
      </c>
    </row>
    <row collapsed="false" customFormat="false" customHeight="false" hidden="false" ht="12.1" outlineLevel="0" r="20">
      <c r="A20" s="5" t="s">
        <f>=HYPERLINK("https://leilaoonline.com.br/lote/detalhe/74255", "012")</f>
      </c>
      <c r="B20" s="4" t="s">
        <f>=HYPERLINK("https://leilaoonline.com.br/lote/detalhe/74255", "MOTONIVELADORA NEW HOLLAND; ANO 2010 - FUNCIONANDO")</f>
      </c>
      <c r="C20" s="4" t="inlineStr">
        <is>
          <t>Não vendido</t>
        </is>
      </c>
      <c r="D20" s="4" t="inlineStr">
        <is>
          <t>97</t>
        </is>
      </c>
      <c r="E20" s="5" t="inlineStr">
        <is>
          <t>161.750,00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=HYPERLINK("https://leilaoonline.com.br/lote/detalhe/73362", "014")</f>
      </c>
      <c r="B21" s="4" t="s">
        <f>=HYPERLINK("https://leilaoonline.com.br/lote/detalhe/73362", "TRATOR VALMET; 1780; TRAÇADO; ANO 1994; GABINADO - FUNCIONANDO")</f>
      </c>
      <c r="C21" s="4" t="inlineStr">
        <is>
          <t>Vendido</t>
        </is>
      </c>
      <c r="D21" s="4" t="inlineStr">
        <is>
          <t>32</t>
        </is>
      </c>
      <c r="E21" s="5" t="inlineStr">
        <is>
          <t>62.250,00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=HYPERLINK("https://leilaoonline.com.br/lote/detalhe/73348", "015")</f>
      </c>
      <c r="B22" s="4" t="s">
        <f>=HYPERLINK("https://leilaoonline.com.br/lote/detalhe/73348", "TRATOR MASSEY FERGUSSON 50X")</f>
      </c>
      <c r="C22" s="4" t="inlineStr">
        <is>
          <t>Não vendido</t>
        </is>
      </c>
      <c r="D22" s="4" t="inlineStr">
        <is>
          <t>10</t>
        </is>
      </c>
      <c r="E22" s="5" t="inlineStr">
        <is>
          <t>15.000,00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=HYPERLINK("https://leilaoonline.com.br/lote/detalhe/73349", "016")</f>
      </c>
      <c r="B23" s="4" t="s">
        <f>=HYPERLINK("https://leilaoonline.com.br/lote/detalhe/73349", "TRATOR AGRALE 4X4; ANO 2012 - FUNCIONANDO")</f>
      </c>
      <c r="C23" s="4" t="inlineStr">
        <is>
          <t>Não vendido</t>
        </is>
      </c>
      <c r="D23" s="4" t="inlineStr">
        <is>
          <t>29</t>
        </is>
      </c>
      <c r="E23" s="5" t="inlineStr">
        <is>
          <t>56.000,00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=HYPERLINK("https://leilaoonline.com.br/lote/detalhe/74419", "017")</f>
      </c>
      <c r="B24" s="4" t="s">
        <f>=HYPERLINK("https://leilaoonline.com.br/lote/detalhe/74419", "PÁ CARREGADEIRA W36; MARCA CASE")</f>
      </c>
      <c r="C24" s="4" t="inlineStr">
        <is>
          <t>Não vendido</t>
        </is>
      </c>
      <c r="D24" s="4" t="inlineStr">
        <is>
          <t>37</t>
        </is>
      </c>
      <c r="E24" s="5" t="inlineStr">
        <is>
          <t>55.000,00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=HYPERLINK("https://leilaoonline.com.br/lote/detalhe/73357", "018")</f>
      </c>
      <c r="B25" s="4" t="s">
        <f>=HYPERLINK("https://leilaoonline.com.br/lote/detalhe/73357", "TRATOR DAVID BROWN 900 - FUNCIONANDO")</f>
      </c>
      <c r="C25" s="4" t="inlineStr">
        <is>
          <t>Não vendido</t>
        </is>
      </c>
      <c r="D25" s="4" t="inlineStr">
        <is>
          <t>8</t>
        </is>
      </c>
      <c r="E25" s="5" t="inlineStr">
        <is>
          <t>10.000,00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=HYPERLINK("https://leilaoonline.com.br/lote/detalhe/73339", "019")</f>
      </c>
      <c r="B26" s="4" t="s">
        <f>=HYPERLINK("https://leilaoonline.com.br/lote/detalhe/73339", "TRATOR VALMET 110; ANO 1977; FUNCIONANDO ")</f>
      </c>
      <c r="C26" s="4" t="inlineStr">
        <is>
          <t>Vendido</t>
        </is>
      </c>
      <c r="D26" s="4" t="inlineStr">
        <is>
          <t>15</t>
        </is>
      </c>
      <c r="E26" s="5" t="inlineStr">
        <is>
          <t>17.000,00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=HYPERLINK("https://leilaoonline.com.br/lote/detalhe/74416", "020")</f>
      </c>
      <c r="B27" s="4" t="s">
        <f>=HYPERLINK("https://leilaoonline.com.br/lote/detalhe/74416", "PÁ CARREGADEIRA W7 - FUNCIONANDO")</f>
      </c>
      <c r="C27" s="4" t="inlineStr">
        <is>
          <t>Vendido</t>
        </is>
      </c>
      <c r="D27" s="4" t="inlineStr">
        <is>
          <t>16</t>
        </is>
      </c>
      <c r="E27" s="5" t="inlineStr">
        <is>
          <t>28.050,00</t>
        </is>
      </c>
      <c r="F27" s="4" t="inlineStr">
        <is>
          <t>550.00</t>
        </is>
      </c>
    </row>
    <row collapsed="false" customFormat="false" customHeight="false" hidden="false" ht="12.1" outlineLevel="0" r="28">
      <c r="A28" s="5" t="s">
        <f>=HYPERLINK("https://leilaoonline.com.br/lote/detalhe/73361", "021")</f>
      </c>
      <c r="B28" s="4" t="s">
        <f>=HYPERLINK("https://leilaoonline.com.br/lote/detalhe/73361", "TRATOR MASSEY FERGUSSON 65X; ANO 70 - FUNCIONANDO")</f>
      </c>
      <c r="C28" s="4" t="inlineStr">
        <is>
          <t>Não vendido</t>
        </is>
      </c>
      <c r="D28" s="4" t="inlineStr">
        <is>
          <t>12</t>
        </is>
      </c>
      <c r="E28" s="5" t="inlineStr">
        <is>
          <t>15.500,00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=HYPERLINK("https://leilaoonline.com.br/lote/detalhe/73358", "022")</f>
      </c>
      <c r="B29" s="4" t="s">
        <f>=HYPERLINK("https://leilaoonline.com.br/lote/detalhe/73358", "RETROESCAVADEIRA TEMA TERRA; MODELO 86 - FUNCIONANDO")</f>
      </c>
      <c r="C29" s="4" t="inlineStr">
        <is>
          <t>Vendido</t>
        </is>
      </c>
      <c r="D29" s="4" t="inlineStr">
        <is>
          <t>15</t>
        </is>
      </c>
      <c r="E29" s="5" t="inlineStr">
        <is>
          <t>27.250,00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=HYPERLINK("https://leilaoonline.com.br/lote/detalhe/74415", "023")</f>
      </c>
      <c r="B30" s="4" t="s">
        <f>=HYPERLINK("https://leilaoonline.com.br/lote/detalhe/74415", "TRATOR VALMET; MODELO 68; ANO 1984 - FUNCIONANDO")</f>
      </c>
      <c r="C30" s="4" t="inlineStr">
        <is>
          <t>Não vendido</t>
        </is>
      </c>
      <c r="D30" s="4" t="inlineStr">
        <is>
          <t>14</t>
        </is>
      </c>
      <c r="E30" s="5" t="inlineStr">
        <is>
          <t>24.500,00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=HYPERLINK("https://leilaoonline.com.br/lote/detalhe/73347", "024")</f>
      </c>
      <c r="B31" s="4" t="s">
        <f>=HYPERLINK("https://leilaoonline.com.br/lote/detalhe/73347", "TRATOR MASSEY FERGUSSON 50X, ANO 1972. FUNCIONANDO")</f>
      </c>
      <c r="C31" s="4" t="inlineStr">
        <is>
          <t>Não vendido</t>
        </is>
      </c>
      <c r="D31" s="4" t="inlineStr">
        <is>
          <t>13</t>
        </is>
      </c>
      <c r="E31" s="5" t="inlineStr">
        <is>
          <t>14.000,00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=HYPERLINK("https://leilaoonline.com.br/lote/detalhe/73341", "025")</f>
      </c>
      <c r="B32" s="4" t="s">
        <f>=HYPERLINK("https://leilaoonline.com.br/lote/detalhe/73341", "PÁ CARREGADEIRA YALE - FUNCIONANDO")</f>
      </c>
      <c r="C32" s="4" t="inlineStr">
        <is>
          <t>Vendido</t>
        </is>
      </c>
      <c r="D32" s="4" t="inlineStr">
        <is>
          <t>83</t>
        </is>
      </c>
      <c r="E32" s="5" t="inlineStr">
        <is>
          <t>29.750,00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=HYPERLINK("https://leilaoonline.com.br/lote/detalhe/73340", "027")</f>
      </c>
      <c r="B33" s="4" t="s">
        <f>=HYPERLINK("https://leilaoonline.com.br/lote/detalhe/73340", "PÁ CARREGADEIRA YALE; TORQUE 28 - FUNCIONANDO")</f>
      </c>
      <c r="C33" s="4" t="inlineStr">
        <is>
          <t>Não vendido</t>
        </is>
      </c>
      <c r="D33" s="4" t="inlineStr">
        <is>
          <t>20</t>
        </is>
      </c>
      <c r="E33" s="5" t="inlineStr">
        <is>
          <t>25.500,00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=HYPERLINK("https://leilaoonline.com.br/lote/detalhe/73342", "028")</f>
      </c>
      <c r="B34" s="4" t="s">
        <f>=HYPERLINK("https://leilaoonline.com.br/lote/detalhe/73342", "PÁ CARREGADEIRA YALE 134AM - FUNCIONANDO")</f>
      </c>
      <c r="C34" s="4" t="inlineStr">
        <is>
          <t>Não vendido</t>
        </is>
      </c>
      <c r="D34" s="4" t="inlineStr">
        <is>
          <t>3</t>
        </is>
      </c>
      <c r="E34" s="5" t="inlineStr">
        <is>
          <t>17.000,00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=HYPERLINK("https://leilaoonline.com.br/lote/detalhe/73337", "029")</f>
      </c>
      <c r="B35" s="4" t="s">
        <f>=HYPERLINK("https://leilaoonline.com.br/lote/detalhe/73337", "RETROESCAVADEIRA VALMET 65 I.D. MOD. I.V / ANO 1980")</f>
      </c>
      <c r="C35" s="4" t="inlineStr">
        <is>
          <t>Não vendido</t>
        </is>
      </c>
      <c r="D35" s="4" t="inlineStr">
        <is>
          <t>18</t>
        </is>
      </c>
      <c r="E35" s="5" t="inlineStr">
        <is>
          <t>23.400,00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=HYPERLINK("https://leilaoonline.com.br/lote/detalhe/73350", "030")</f>
      </c>
      <c r="B36" s="4" t="s">
        <f>=HYPERLINK("https://leilaoonline.com.br/lote/detalhe/73350", "VALMET 110; ANO 1980 - FUNCIONANDO")</f>
      </c>
      <c r="C36" s="4" t="inlineStr">
        <is>
          <t>Não vendido</t>
        </is>
      </c>
      <c r="D36" s="4" t="inlineStr">
        <is>
          <t>20</t>
        </is>
      </c>
      <c r="E36" s="5" t="inlineStr">
        <is>
          <t>10.750,00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=HYPERLINK("https://leilaoonline.com.br/lote/detalhe/73360", "031")</f>
      </c>
      <c r="B37" s="4" t="s">
        <f>=HYPERLINK("https://leilaoonline.com.br/lote/detalhe/73360", "TRATOR VALMET 68; ANO 82 - FUNCIONANDO")</f>
      </c>
      <c r="C37" s="4" t="inlineStr">
        <is>
          <t>Não vendido</t>
        </is>
      </c>
      <c r="D37" s="4" t="inlineStr">
        <is>
          <t>12</t>
        </is>
      </c>
      <c r="E37" s="5" t="inlineStr">
        <is>
          <t>15.900,00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=HYPERLINK("https://leilaoonline.com.br/lote/detalhe/73356", "032")</f>
      </c>
      <c r="B38" s="4" t="s">
        <f>=HYPERLINK("https://leilaoonline.com.br/lote/detalhe/73356", "TRATOR VALMET 62 ID; ANO APROXIMADO 1977")</f>
      </c>
      <c r="C38" s="4" t="inlineStr">
        <is>
          <t>Não vendido</t>
        </is>
      </c>
      <c r="D38" s="4" t="inlineStr">
        <is>
          <t>8</t>
        </is>
      </c>
      <c r="E38" s="5" t="inlineStr">
        <is>
          <t>13.250,00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=HYPERLINK("https://leilaoonline.com.br/lote/detalhe/73338", "033")</f>
      </c>
      <c r="B39" s="4" t="s">
        <f>=HYPERLINK("https://leilaoonline.com.br/lote/detalhe/73338", "TRATOR MASSEY FERGUSSON 50X; ANO 1972; MOTOR, HIDRÁULICO E CÂMBIO - FUNCIONANDO")</f>
      </c>
      <c r="C39" s="4" t="inlineStr">
        <is>
          <t>Não vendido</t>
        </is>
      </c>
      <c r="D39" s="4" t="inlineStr">
        <is>
          <t>8</t>
        </is>
      </c>
      <c r="E39" s="5" t="inlineStr">
        <is>
          <t>13.500,00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=HYPERLINK("https://leilaoonline.com.br/lote/detalhe/73359", "034")</f>
      </c>
      <c r="B40" s="4" t="s">
        <f>=HYPERLINK("https://leilaoonline.com.br/lote/detalhe/73359", "COLHEITADEIRA MF 3640 ANO 1985 COM BOCA DE MILHO")</f>
      </c>
      <c r="C40" s="4" t="inlineStr">
        <is>
          <t>Não vendido</t>
        </is>
      </c>
      <c r="D40" s="4" t="inlineStr">
        <is>
          <t>18</t>
        </is>
      </c>
      <c r="E40" s="5" t="inlineStr">
        <is>
          <t>5.250,00</t>
        </is>
      </c>
      <c r="F40" s="4" t="inlineStr">
        <is>
          <t>1250.00</t>
        </is>
      </c>
    </row>
    <row collapsed="false" customFormat="false" customHeight="false" hidden="false" ht="12.1" outlineLevel="0" r="41">
      <c r="A41" s="5" t="s">
        <f>=HYPERLINK("https://leilaoonline.com.br/lote/detalhe/73378", "035")</f>
      </c>
      <c r="B41" s="4" t="s">
        <f>=HYPERLINK("https://leilaoonline.com.br/lote/detalhe/73378", "90 TONELADAS TUBOS 3 mts comprimento X "2" polegada; VENDA POR KILO")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1,80</t>
        </is>
      </c>
      <c r="F41" s="4" t="inlineStr">
        <is>
          <t>0.01</t>
        </is>
      </c>
    </row>
    <row collapsed="false" customFormat="false" customHeight="false" hidden="false" ht="12.1" outlineLevel="0" r="42">
      <c r="A42" s="5" t="s">
        <f>=HYPERLINK("https://leilaoonline.com.br/lote/detalhe/73366", "036")</f>
      </c>
      <c r="B42" s="4" t="s">
        <f>=HYPERLINK("https://leilaoonline.com.br/lote/detalhe/73366", "IMPLEMENTOS (2 SUBSOLADORES DE 1 HASTE; 1 DISCADOR DE 2 RUAS; 1 DESFIBRADEIRA SEM MOTORR")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1.750,00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=HYPERLINK("https://leilaoonline.com.br/lote/detalhe/73355", "037")</f>
      </c>
      <c r="B43" s="4" t="s">
        <f>=HYPERLINK("https://leilaoonline.com.br/lote/detalhe/73355", "IMPLEMENTOS (2 ARADOS; 3 DISCOS REVERSÍVEL; 1 GRADE COM 12 DISCOS)")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1.750,00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=HYPERLINK("https://leilaoonline.com.br/lote/detalhe/73352", "038")</f>
      </c>
      <c r="B44" s="4" t="s">
        <f>=HYPERLINK("https://leilaoonline.com.br/lote/detalhe/73352", "novas fotos GARRA SUCATEIRO MARCA USICAMP - SEM USO (LOTE APENAS A GARRA com ESTRUTURA de trabalho)")</f>
      </c>
      <c r="C44" s="4" t="inlineStr">
        <is>
          <t>Não vendido</t>
        </is>
      </c>
      <c r="D44" s="4" t="inlineStr">
        <is>
          <t>33</t>
        </is>
      </c>
      <c r="E44" s="5" t="inlineStr">
        <is>
          <t>81.500,00</t>
        </is>
      </c>
      <c r="F44" s="4" t="inlineStr">
        <is>
          <t>2500.00</t>
        </is>
      </c>
    </row>
    <row collapsed="false" customFormat="false" customHeight="false" hidden="false" ht="12.1" outlineLevel="0" r="45">
      <c r="A45" s="5" t="s">
        <f>=HYPERLINK("https://leilaoonline.com.br/lote/detalhe/73374", "039")</f>
      </c>
      <c r="B45" s="4" t="s">
        <f>=HYPERLINK("https://leilaoonline.com.br/lote/detalhe/73374", "1 PLANTADEIRA MARCA SEMEATO PARA 12 LINHAS")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1.250,00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=HYPERLINK("https://leilaoonline.com.br/lote/detalhe/73375", "040")</f>
      </c>
      <c r="B46" s="4" t="s">
        <f>=HYPERLINK("https://leilaoonline.com.br/lote/detalhe/73375", "1 PLANTADEIRA MARCA JUMIL PARA 14 LINHAS")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1.250,00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=HYPERLINK("https://leilaoonline.com.br/lote/detalhe/73365", "041")</f>
      </c>
      <c r="B47" s="4" t="s">
        <f>=HYPERLINK("https://leilaoonline.com.br/lote/detalhe/73365", "BOCA DE COLHEDORA COMPRIMENTO 7.50 SEMI NOVA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=HYPERLINK("https://leilaoonline.com.br/lote/detalhe/73369", "042")</f>
      </c>
      <c r="B48" s="4" t="s">
        <f>=HYPERLINK("https://leilaoonline.com.br/lote/detalhe/73369", "CARRETA PARA TRATOR METÁLICA DE 2x1.4 MTS; VASCULANTE DE 2 RODAS.")</f>
      </c>
      <c r="C48" s="4" t="inlineStr">
        <is>
          <t>Não vendido</t>
        </is>
      </c>
      <c r="D48" s="4" t="inlineStr">
        <is>
          <t>13</t>
        </is>
      </c>
      <c r="E48" s="5" t="inlineStr">
        <is>
          <t>2.900,00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=HYPERLINK("https://leilaoonline.com.br/lote/detalhe/73367", "043")</f>
      </c>
      <c r="B49" s="4" t="s">
        <f>=HYPERLINK("https://leilaoonline.com.br/lote/detalhe/73367", "CARRETA ROSSETI ANO 86 PARA 2500KG - ESPARRAMAR CALCARREO")</f>
      </c>
      <c r="C49" s="4" t="inlineStr">
        <is>
          <t>Não vendido</t>
        </is>
      </c>
      <c r="D49" s="4" t="inlineStr">
        <is>
          <t>3</t>
        </is>
      </c>
      <c r="E49" s="5" t="inlineStr">
        <is>
          <t>1.300,00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=HYPERLINK("https://leilaoonline.com.br/lote/detalhe/73372", "044")</f>
      </c>
      <c r="B50" s="4" t="s">
        <f>=HYPERLINK("https://leilaoonline.com.br/lote/detalhe/73372", "GAIOLA DO CAMINHÃO MERCEDES BENZ COM 6.70 METROS")</f>
      </c>
      <c r="C50" s="4" t="inlineStr">
        <is>
          <t>Não vendido</t>
        </is>
      </c>
      <c r="D50" s="4" t="inlineStr">
        <is>
          <t>11</t>
        </is>
      </c>
      <c r="E50" s="5" t="inlineStr">
        <is>
          <t>6.950,00</t>
        </is>
      </c>
      <c r="F50" s="4" t="inlineStr">
        <is>
          <t>550.00</t>
        </is>
      </c>
    </row>
    <row collapsed="false" customFormat="false" customHeight="false" hidden="false" ht="12.1" outlineLevel="0" r="51">
      <c r="A51" s="5" t="s">
        <f>=HYPERLINK("https://leilaoonline.com.br/lote/detalhe/73370", "045")</f>
      </c>
      <c r="B51" s="4" t="s">
        <f>=HYPERLINK("https://leilaoonline.com.br/lote/detalhe/73370", "SOBRE GUARDA PARA TRANSPORTE DE ANIMAIS, MADEIRA YPE. MEDIDAS: 5,90M (COMPRIMENTO) X 1,90M (ALTURA) X 2,50M (LARGURA)")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1.050,00</t>
        </is>
      </c>
      <c r="F51" s="4" t="inlineStr">
        <is>
          <t>550.00</t>
        </is>
      </c>
    </row>
    <row collapsed="false" customFormat="false" customHeight="false" hidden="false" ht="12.1" outlineLevel="0" r="52">
      <c r="A52" s="5" t="s">
        <f>=HYPERLINK("https://leilaoonline.com.br/lote/detalhe/73377", "046")</f>
      </c>
      <c r="B52" s="4" t="s">
        <f>=HYPERLINK("https://leilaoonline.com.br/lote/detalhe/73377", "LAVADORA; MARCA: GILBARCO - FALTA MOTOR")</f>
      </c>
      <c r="C52" s="4" t="inlineStr">
        <is>
          <t>Não vendido</t>
        </is>
      </c>
      <c r="D52" s="4" t="inlineStr">
        <is>
          <t>2</t>
        </is>
      </c>
      <c r="E52" s="5" t="inlineStr">
        <is>
          <t>1.150,00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=HYPERLINK("https://leilaoonline.com.br/lote/detalhe/73371", "047")</f>
      </c>
      <c r="B53" s="4" t="s">
        <f>=HYPERLINK("https://leilaoonline.com.br/lote/detalhe/73371", "2 ESTUFAS PARA ELETRODOS; MARCA: THERMOSOLDA")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=HYPERLINK("https://leilaoonline.com.br/lote/detalhe/74598", "048")</f>
      </c>
      <c r="B54" s="4" t="s">
        <f>=HYPERLINK("https://leilaoonline.com.br/lote/detalhe/74598", "TRATOR NEW HOLLAND TL 80; ANO 2001; COM EQUIPAMENTO STARA, PÁ CARREGADEIRA - ACOMPANHA BRAÇO DO HIDRÁULICO")</f>
      </c>
      <c r="C54" s="4" t="inlineStr">
        <is>
          <t>Não vendido</t>
        </is>
      </c>
      <c r="D54" s="4" t="inlineStr">
        <is>
          <t>35</t>
        </is>
      </c>
      <c r="E54" s="5" t="inlineStr">
        <is>
          <t>46.750,00</t>
        </is>
      </c>
      <c r="F54" s="4" t="inlineStr">
        <is>
          <t>1250.00</t>
        </is>
      </c>
    </row>
    <row collapsed="false" customFormat="false" customHeight="false" hidden="false" ht="12.1" outlineLevel="0" r="55">
      <c r="A55" s="5" t="s">
        <f>=HYPERLINK("https://leilaoonline.com.br/lote/detalhe/74599", "049")</f>
      </c>
      <c r="B55" s="4" t="s">
        <f>=HYPERLINK("https://leilaoonline.com.br/lote/detalhe/74599", "TRATOR MASSEY FERGUSSON 65X; ANO 1975; 4 MARCHAS (CANELA QUADRADA) - FUNCIONANDO")</f>
      </c>
      <c r="C55" s="4" t="inlineStr">
        <is>
          <t>Não vendido</t>
        </is>
      </c>
      <c r="D55" s="4" t="inlineStr">
        <is>
          <t>9</t>
        </is>
      </c>
      <c r="E55" s="5" t="inlineStr">
        <is>
          <t>16.750,00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=HYPERLINK("https://leilaoonline.com.br/lote/detalhe/73343", "100")</f>
      </c>
      <c r="B56" s="4" t="s">
        <f>=HYPERLINK("https://leilaoonline.com.br/lote/detalhe/73343", "PLATAFORMA ELEVATÓRIA MODELO GS 2046; ANO 2007")</f>
      </c>
      <c r="C56" s="4" t="inlineStr">
        <is>
          <t>Não vendido</t>
        </is>
      </c>
      <c r="D56" s="4" t="inlineStr">
        <is>
          <t>36</t>
        </is>
      </c>
      <c r="E56" s="5" t="inlineStr">
        <is>
          <t>41.000,00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=HYPERLINK("https://leilaoonline.com.br/lote/detalhe/73344", "101")</f>
      </c>
      <c r="B57" s="4" t="s">
        <f>=HYPERLINK("https://leilaoonline.com.br/lote/detalhe/73344", "PLATAFORMA ELEVATÓRIA MODELO GS 2046; ANO 2007 - FUNCIONANDO")</f>
      </c>
      <c r="C57" s="4" t="inlineStr">
        <is>
          <t>Não vendido</t>
        </is>
      </c>
      <c r="D57" s="4" t="inlineStr">
        <is>
          <t>63</t>
        </is>
      </c>
      <c r="E57" s="5" t="inlineStr">
        <is>
          <t>32.000,00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=HYPERLINK("https://leilaoonline.com.br/lote/detalhe/73345", "102")</f>
      </c>
      <c r="B58" s="4" t="s">
        <f>=HYPERLINK("https://leilaoonline.com.br/lote/detalhe/73345", "PLATAFORMA ELEVATÓRIA MODELO GS 2046; ANO 2007")</f>
      </c>
      <c r="C58" s="4" t="inlineStr">
        <is>
          <t>Não vendido</t>
        </is>
      </c>
      <c r="D58" s="4" t="inlineStr">
        <is>
          <t>36</t>
        </is>
      </c>
      <c r="E58" s="5" t="inlineStr">
        <is>
          <t>41.500,00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=HYPERLINK("https://leilaoonline.com.br/lote/detalhe/73346", "103")</f>
      </c>
      <c r="B59" s="4" t="s">
        <f>=HYPERLINK("https://leilaoonline.com.br/lote/detalhe/73346", "PLATAFORMA ELEVATÓRIA MODELO GS 2046; ANO 2007")</f>
      </c>
      <c r="C59" s="4" t="inlineStr">
        <is>
          <t>Não vendido</t>
        </is>
      </c>
      <c r="D59" s="4" t="inlineStr">
        <is>
          <t>37</t>
        </is>
      </c>
      <c r="E59" s="5" t="inlineStr">
        <is>
          <t>43.000,00</t>
        </is>
      </c>
      <c r="F59" s="4" t="inlineStr">
        <is>
          <t>1250.00</t>
        </is>
      </c>
    </row>
    <row collapsed="false" customFormat="false" customHeight="false" hidden="false" ht="12.1" outlineLevel="0" r="60">
      <c r="A60" s="5" t="s">
        <f>=HYPERLINK("https://leilaoonline.com.br/lote/detalhe/73373", "126")</f>
      </c>
      <c r="B60" s="4" t="s">
        <f>=HYPERLINK("https://leilaoonline.com.br/lote/detalhe/73373", "3 CARRETAS COM 4 BANHEIROS CADA")</f>
      </c>
      <c r="C60" s="4" t="inlineStr">
        <is>
          <t>Não vendido</t>
        </is>
      </c>
      <c r="D60" s="4" t="inlineStr">
        <is>
          <t>2</t>
        </is>
      </c>
      <c r="E60" s="5" t="inlineStr">
        <is>
          <t>1.250,00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=HYPERLINK("https://leilaoonline.com.br/lote/detalhe/73380", "160")</f>
      </c>
      <c r="B61" s="4" t="s">
        <f>=HYPERLINK("https://leilaoonline.com.br/lote/detalhe/73380", "PENEIRA VIBRATÓRIA COMPRIMENTO 5 METROS POR 1,80 DE LARGURA")</f>
      </c>
      <c r="C61" s="4" t="inlineStr">
        <is>
          <t>Não vendido</t>
        </is>
      </c>
      <c r="D61" s="4" t="inlineStr">
        <is>
          <t>73</t>
        </is>
      </c>
      <c r="E61" s="5" t="inlineStr">
        <is>
          <t>147.000,00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=HYPERLINK("https://leilaoonline.com.br/lote/detalhe/73368", "420")</f>
      </c>
      <c r="B62" s="4" t="s">
        <f>=HYPERLINK("https://leilaoonline.com.br/lote/detalhe/73368", "PENEIRA  3 metrôs  de comprimento 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2.500,00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=HYPERLINK("https://leilaoonline.com.br/lote/detalhe/74102", "450")</f>
      </c>
      <c r="B63" s="4" t="s">
        <f>=HYPERLINK("https://leilaoonline.com.br/lote/detalhe/74102", "BRITADOR GIROSFERICO TELSMITH FUNCIONANDO")</f>
      </c>
      <c r="C63" s="4" t="inlineStr">
        <is>
          <t>Não vendido</t>
        </is>
      </c>
      <c r="D63" s="4" t="inlineStr">
        <is>
          <t>120</t>
        </is>
      </c>
      <c r="E63" s="5" t="inlineStr">
        <is>
          <t>136.000,00</t>
        </is>
      </c>
      <c r="F63" s="4" t="inlineStr">
        <is>
          <t>1500.00</t>
        </is>
      </c>
    </row>
    <row collapsed="false" customFormat="false" customHeight="false" hidden="false" ht="12.1" outlineLevel="0" r="64">
      <c r="A64" s="5" t="s">
        <f>=HYPERLINK("https://leilaoonline.com.br/lote/detalhe/74417", "451")</f>
      </c>
      <c r="B64" s="4" t="s">
        <f>=HYPERLINK("https://leilaoonline.com.br/lote/detalhe/74417", "2 SILOS DE 30 TONELADAS CADA")</f>
      </c>
      <c r="C64" s="4" t="inlineStr">
        <is>
          <t>Não vendido</t>
        </is>
      </c>
      <c r="D64" s="4" t="inlineStr">
        <is>
          <t>4</t>
        </is>
      </c>
      <c r="E64" s="5" t="inlineStr">
        <is>
          <t>9.000,00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=HYPERLINK("https://leilaoonline.com.br/lote/detalhe/74418", "452")</f>
      </c>
      <c r="B65" s="4" t="s">
        <f>=HYPERLINK("https://leilaoonline.com.br/lote/detalhe/74418", "1 SILO PARA UM MIL E DUZENTAS TONELADAS")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35.000,00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=HYPERLINK("https://leilaoonline.com.br/lote/detalhe/74420", "453")</f>
      </c>
      <c r="B66" s="4" t="s">
        <f>=HYPERLINK("https://leilaoonline.com.br/lote/detalhe/74420", "BOLA DE FERRO; 3 TONELADAS")</f>
      </c>
      <c r="C66" s="4" t="inlineStr">
        <is>
          <t>Vendido</t>
        </is>
      </c>
      <c r="D66" s="4" t="inlineStr">
        <is>
          <t>27</t>
        </is>
      </c>
      <c r="E66" s="5" t="inlineStr">
        <is>
          <t>23.500,00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=HYPERLINK("https://leilaoonline.com.br/lote/detalhe/74421", "454")</f>
      </c>
      <c r="B67" s="4" t="s">
        <f>=HYPERLINK("https://leilaoonline.com.br/lote/detalhe/74421", "REBRITADOR; MARCA FAÇO 90/25")</f>
      </c>
      <c r="C67" s="4" t="inlineStr">
        <is>
          <t>Não vendido</t>
        </is>
      </c>
      <c r="D67" s="4" t="inlineStr">
        <is>
          <t>20</t>
        </is>
      </c>
      <c r="E67" s="5" t="inlineStr">
        <is>
          <t>70.500,00</t>
        </is>
      </c>
      <c r="F67" s="4" t="inlineStr">
        <is>
          <t>1500.00</t>
        </is>
      </c>
    </row>
    <row collapsed="false" customFormat="false" customHeight="false" hidden="false" ht="12.1" outlineLevel="0" r="68">
      <c r="A68" s="5" t="s">
        <f>=HYPERLINK("https://leilaoonline.com.br/lote/detalhe/74425", "455")</f>
      </c>
      <c r="B68" s="4" t="s">
        <f>=HYPERLINK("https://leilaoonline.com.br/lote/detalhe/74425", "BRITADOR MARCA FAÇO 62/40")</f>
      </c>
      <c r="C68" s="4" t="inlineStr">
        <is>
          <t>Não vendido</t>
        </is>
      </c>
      <c r="D68" s="4" t="inlineStr">
        <is>
          <t>21</t>
        </is>
      </c>
      <c r="E68" s="5" t="inlineStr">
        <is>
          <t>75.500,00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=HYPERLINK("https://leilaoonline.com.br/lote/detalhe/74426", "456")</f>
      </c>
      <c r="B69" s="4" t="s">
        <f>=HYPERLINK("https://leilaoonline.com.br/lote/detalhe/74426", "PENEIRA MARCA FAÇO 1.20 LARGURA POR 4 DE COMPRIMENTO DE 3 DC")</f>
      </c>
      <c r="C69" s="4" t="inlineStr">
        <is>
          <t>Não vendido</t>
        </is>
      </c>
      <c r="D69" s="4" t="inlineStr">
        <is>
          <t>15</t>
        </is>
      </c>
      <c r="E69" s="5" t="inlineStr">
        <is>
          <t>37.700,00</t>
        </is>
      </c>
      <c r="F69" s="4" t="inlineStr">
        <is>
          <t>550.00</t>
        </is>
      </c>
    </row>
    <row collapsed="false" customFormat="false" customHeight="false" hidden="false" ht="12.1" outlineLevel="0" r="70">
      <c r="A70" s="5" t="s">
        <f>=HYPERLINK("https://leilaoonline.com.br/lote/detalhe/73379", "2001")</f>
      </c>
      <c r="B70" s="4" t="s">
        <f>=HYPERLINK("https://leilaoonline.com.br/lote/detalhe/73379", "MATELETE SANDVIK BB 500")</f>
      </c>
      <c r="C70" s="4" t="inlineStr">
        <is>
          <t>Não vendido</t>
        </is>
      </c>
      <c r="D70" s="4" t="inlineStr">
        <is>
          <t>2</t>
        </is>
      </c>
      <c r="E70" s="5" t="inlineStr">
        <is>
          <t>51.500,00</t>
        </is>
      </c>
      <c r="F70" s="4" t="inlineStr">
        <is>
          <t>1500.00</t>
        </is>
      </c>
    </row>
    <row collapsed="false" customFormat="false" customHeight="false" hidden="false" ht="12.1" outlineLevel="0" r="71">
      <c r="A71" s="5" t="s">
        <f>=HYPERLINK("https://leilaoonline.com.br/lote/detalhe/73381", "2016")</f>
      </c>
      <c r="B71" s="4" t="s">
        <f>=HYPERLINK("https://leilaoonline.com.br/lote/detalhe/73381", "PENEIRA VIBRATÓRIA COMPRIMENTO 5 METROS POR 1,80 DE LARGURA")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50.000,00</t>
        </is>
      </c>
      <c r="F71" s="4" t="inlineStr">
        <is>
          <t>1500.00</t>
        </is>
      </c>
    </row>
    <row collapsed="false" customFormat="false" customHeight="false" hidden="false" ht="12.1" outlineLevel="0" r="72">
      <c r="A72" s="5" t="s">
        <f>=HYPERLINK("https://leilaoonline.com.br/lote/detalhe/73382", "2017")</f>
      </c>
      <c r="B72" s="4" t="s">
        <f>=HYPERLINK("https://leilaoonline.com.br/lote/detalhe/73382", "UM MOINHO MARTELO; POSSUI 2 MOTORES DE 150CV")</f>
      </c>
      <c r="C72" s="4" t="inlineStr">
        <is>
          <t>Não vendido</t>
        </is>
      </c>
      <c r="D72" s="4" t="inlineStr">
        <is>
          <t>9</t>
        </is>
      </c>
      <c r="E72" s="5" t="inlineStr">
        <is>
          <t>62.000,00</t>
        </is>
      </c>
      <c r="F72" s="4" t="inlineStr">
        <is>
          <t>1500.00</t>
        </is>
      </c>
    </row>
    <row collapsed="false" customFormat="false" customHeight="false" hidden="false" ht="12.1" outlineLevel="0" r="73">
      <c r="A73" s="5" t="s">
        <f>=HYPERLINK("https://leilaoonline.com.br/lote/detalhe/73384", "2018")</f>
      </c>
      <c r="B73" s="4" t="s">
        <f>=HYPERLINK("https://leilaoonline.com.br/lote/detalhe/73384", "UM MOINHO MARTELO; POSSUI 2 MOTORES DE 150CV")</f>
      </c>
      <c r="C73" s="4" t="inlineStr">
        <is>
          <t>Não vendido</t>
        </is>
      </c>
      <c r="D73" s="4" t="inlineStr">
        <is>
          <t>15</t>
        </is>
      </c>
      <c r="E73" s="5" t="inlineStr">
        <is>
          <t>72.000,00</t>
        </is>
      </c>
      <c r="F73" s="4" t="inlineStr">
        <is>
          <t>2500.00</t>
        </is>
      </c>
    </row>
    <row collapsed="false" customFormat="false" customHeight="false" hidden="false" ht="12.1" outlineLevel="0" r="74">
      <c r="A74" s="5" t="s">
        <f>=HYPERLINK("https://leilaoonline.com.br/lote/detalhe/73385", "2019")</f>
      </c>
      <c r="B74" s="4" t="s">
        <f>=HYPERLINK("https://leilaoonline.com.br/lote/detalhe/73385", "UM MOINHO MARTELO; POSSUI 2 MOTORES DE 150CV")</f>
      </c>
      <c r="C74" s="4" t="inlineStr">
        <is>
          <t>Não vendido</t>
        </is>
      </c>
      <c r="D74" s="4" t="inlineStr">
        <is>
          <t>13</t>
        </is>
      </c>
      <c r="E74" s="5" t="inlineStr">
        <is>
          <t>70.000,00</t>
        </is>
      </c>
      <c r="F74" s="4" t="inlineStr">
        <is>
          <t>2500.00</t>
        </is>
      </c>
    </row>
    <row collapsed="false" customFormat="false" customHeight="false" hidden="false" ht="12.1" outlineLevel="0" r="75">
      <c r="A75" s="5" t="s">
        <f>=HYPERLINK("https://leilaoonline.com.br/lote/detalhe/73386", "2020")</f>
      </c>
      <c r="B75" s="4" t="s">
        <f>=HYPERLINK("https://leilaoonline.com.br/lote/detalhe/73386", "UM MOINHO MARTELO; POSSUI 2 MOTORES DE 150CV")</f>
      </c>
      <c r="C75" s="4" t="inlineStr">
        <is>
          <t>Não vendido</t>
        </is>
      </c>
      <c r="D75" s="4" t="inlineStr">
        <is>
          <t>11</t>
        </is>
      </c>
      <c r="E75" s="5" t="inlineStr">
        <is>
          <t>66.000,00</t>
        </is>
      </c>
      <c r="F75" s="4" t="inlineStr">
        <is>
          <t>2500.00</t>
        </is>
      </c>
    </row>
    <row collapsed="false" customFormat="false" customHeight="false" hidden="false" ht="12.1" outlineLevel="0" r="76">
      <c r="A76" s="5" t="s">
        <f>=HYPERLINK("https://leilaoonline.com.br/lote/detalhe/73387", "2021")</f>
      </c>
      <c r="B76" s="4" t="s">
        <f>=HYPERLINK("https://leilaoonline.com.br/lote/detalhe/73387", "UM MOINHO MARTELO; POSSUI 2 MOTORES DE 150CV")</f>
      </c>
      <c r="C76" s="4" t="inlineStr">
        <is>
          <t>Não vendido</t>
        </is>
      </c>
      <c r="D76" s="4" t="inlineStr">
        <is>
          <t>7</t>
        </is>
      </c>
      <c r="E76" s="5" t="inlineStr">
        <is>
          <t>59.000,00</t>
        </is>
      </c>
      <c r="F76" s="4" t="inlineStr">
        <is>
          <t>1500.00</t>
        </is>
      </c>
    </row>
    <row collapsed="false" customFormat="false" customHeight="false" hidden="false" ht="12.1" outlineLevel="0" r="77">
      <c r="A77" s="5" t="s">
        <f>=HYPERLINK("https://leilaoonline.com.br/lote/detalhe/73383", "2023")</f>
      </c>
      <c r="B77" s="4" t="s">
        <f>=HYPERLINK("https://leilaoonline.com.br/lote/detalhe/73383", "UM ALIMENTADOR VIBRATÓRIO")</f>
      </c>
      <c r="C77" s="4" t="inlineStr">
        <is>
          <t>Não vendido</t>
        </is>
      </c>
      <c r="D77" s="4" t="inlineStr">
        <is>
          <t>11</t>
        </is>
      </c>
      <c r="E77" s="5" t="inlineStr">
        <is>
          <t>65.000,00</t>
        </is>
      </c>
      <c r="F77" s="4" t="inlineStr">
        <is>
          <t>1500.00</t>
        </is>
      </c>
    </row>
    <row collapsed="false" customFormat="false" customHeight="false" hidden="false" ht="12.1" outlineLevel="0" r="78">
      <c r="A78" s="5" t="s">
        <f>=HYPERLINK("https://leilaoonline.com.br/lote/detalhe/73354", "3024")</f>
      </c>
      <c r="B78" s="4" t="s">
        <f>=HYPERLINK("https://leilaoonline.com.br/lote/detalhe/73354", "GAIOLA PARA CARGA VIVA PARA CAMINHÃO 3/4")</f>
      </c>
      <c r="C78" s="4" t="inlineStr">
        <is>
          <t>Vendido</t>
        </is>
      </c>
      <c r="D78" s="4" t="inlineStr">
        <is>
          <t>9</t>
        </is>
      </c>
      <c r="E78" s="5" t="inlineStr">
        <is>
          <t>11.400,00</t>
        </is>
      </c>
      <c r="F78" s="4" t="inlineStr">
        <is>
          <t>1250.00</t>
        </is>
      </c>
    </row>
    <row collapsed="false" customFormat="false" customHeight="false" hidden="false" ht="12.1" outlineLevel="0" r="79">
      <c r="A79" s="5" t="s">
        <f>=HYPERLINK("https://leilaoonline.com.br/lote/detalhe/73364", "4101")</f>
      </c>
      <c r="B79" s="4" t="s">
        <f>=HYPERLINK("https://leilaoonline.com.br/lote/detalhe/73364", "novas fotos USINA DOSADORA COMPLETA  ")</f>
      </c>
      <c r="C79" s="4" t="inlineStr">
        <is>
          <t>Não vendido</t>
        </is>
      </c>
      <c r="D79" s="4" t="inlineStr">
        <is>
          <t>17</t>
        </is>
      </c>
      <c r="E79" s="5" t="inlineStr">
        <is>
          <t>34.800,00</t>
        </is>
      </c>
      <c r="F79" s="4" t="inlineStr">
        <is>
          <t>1550.00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2026-04-18T17:13:21.00Z</dcterms:created>
  <dc:creator>Tellks Tecnologia</dc:creator>
  <cp:revision>0</cp:revision>
</cp:coreProperties>
</file>