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- CAMINHÕES - PERFURATRIZES - EMPILHADEIRAS - ITENS DE ALMOXARIFADO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=HYPERLINK("https://leilaoonline.com.br/lote/detalhe/69825", "099")</f>
      </c>
      <c r="B11" s="4" t="s">
        <f>=HYPERLINK("https://leilaoonline.com.br/lote/detalhe/69825", "CKS-005-2020 - 2 MOTORES LIEBHERR - VEJA DESCRITIVO DE ITENS -  LOC: CARAJÁS/ PA")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=HYPERLINK("https://leilaoonline.com.br/lote/detalhe/69082", "100")</f>
      </c>
      <c r="B12" s="4" t="s">
        <f>=HYPERLINK("https://leilaoonline.com.br/lote/detalhe/69082", "082-019-2020 - FIAT PALIO ELX FLEX, ANO 2005 - PLACA MQN-7568 - LOCALIZAÇÃO: VITÓRIA/ ES")</f>
      </c>
      <c r="C12" s="4" t="inlineStr">
        <is>
          <t>Vendido</t>
        </is>
      </c>
      <c r="D12" s="4" t="inlineStr">
        <is>
          <t>18</t>
        </is>
      </c>
      <c r="E12" s="5" t="inlineStr">
        <is>
          <t>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=HYPERLINK("https://leilaoonline.com.br/lote/detalhe/69084", "103")</f>
      </c>
      <c r="B13" s="4" t="s">
        <f>=HYPERLINK("https://leilaoonline.com.br/lote/detalhe/69084", "082-112-2020 - Transformador OASA - MODELO: 10000/13,8 ANO 1976 -  LOCALIZAÇÃO: VITÓRIA/ ES")</f>
      </c>
      <c r="C13" s="4" t="inlineStr">
        <is>
          <t>Vendido</t>
        </is>
      </c>
      <c r="D13" s="4" t="inlineStr">
        <is>
          <t>162</t>
        </is>
      </c>
      <c r="E13" s="5" t="inlineStr">
        <is>
          <t>118.250,00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=HYPERLINK("https://leilaoonline.com.br/lote/detalhe/69085", "104")</f>
      </c>
      <c r="B14" s="4" t="s">
        <f>=HYPERLINK("https://leilaoonline.com.br/lote/detalhe/69085", "082-131-2020 - Torno NARDINI L-2680 ANO: 2011 -  LOCALIZAÇÃO: VITÓRIA/ ES")</f>
      </c>
      <c r="C14" s="4" t="inlineStr">
        <is>
          <t>Vendido</t>
        </is>
      </c>
      <c r="D14" s="4" t="inlineStr">
        <is>
          <t>93</t>
        </is>
      </c>
      <c r="E14" s="5" t="inlineStr">
        <is>
          <t>37.250,00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=HYPERLINK("https://leilaoonline.com.br/lote/detalhe/69086", "105")</f>
      </c>
      <c r="B15" s="4" t="s">
        <f>=HYPERLINK("https://leilaoonline.com.br/lote/detalhe/69086", "082-132-2020 - Empilhadeira CLARK C500Y - ANO: 1987 - LOCALIZAÇÃO: COLATINA/ ES")</f>
      </c>
      <c r="C15" s="4" t="inlineStr">
        <is>
          <t>Vendido</t>
        </is>
      </c>
      <c r="D15" s="4" t="inlineStr">
        <is>
          <t>61</t>
        </is>
      </c>
      <c r="E15" s="5" t="inlineStr">
        <is>
          <t>39.750,00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=HYPERLINK("https://leilaoonline.com.br/lote/detalhe/69087", "106")</f>
      </c>
      <c r="B16" s="4" t="s">
        <f>=HYPERLINK("https://leilaoonline.com.br/lote/detalhe/69087", "082-136-2020 - Prensa HP, Ano: 2016 -  LOCALIZAÇÃO: VITÓRIA/ ES")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=HYPERLINK("https://leilaoonline.com.br/lote/detalhe/69088", "107")</f>
      </c>
      <c r="B17" s="4" t="s">
        <f>=HYPERLINK("https://leilaoonline.com.br/lote/detalhe/69088", "ACD-0010-2020 - Vagão ferroviário GEOVIA VAGONETE Ano 1986 - LOCALIZAÇÃO: Nova Vida-MA")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=HYPERLINK("https://leilaoonline.com.br/lote/detalhe/69089", "108")</f>
      </c>
      <c r="B18" s="4" t="s">
        <f>=HYPERLINK("https://leilaoonline.com.br/lote/detalhe/69089", "ACD-0011-2020 - Vagão ferroviário tipo plataforma, Ano: 2000 - Localização: Nova Vida-MA")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=HYPERLINK("https://leilaoonline.com.br/lote/detalhe/69090", "109")</f>
      </c>
      <c r="B19" s="4" t="s">
        <f>=HYPERLINK("https://leilaoonline.com.br/lote/detalhe/69090", "ACD-0012-2020 - VAGÃO FERROVIÁRIO TIPO PLATAFORMA, ANO: 2000 - LOCALIZAÇÃO: NOVA VIDA-MA")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=HYPERLINK("https://leilaoonline.com.br/lote/detalhe/69091", "110")</f>
      </c>
      <c r="B20" s="4" t="s">
        <f>=HYPERLINK("https://leilaoonline.com.br/lote/detalhe/69091", "AGLP-014-2020 - Bascula caminhão fora de estrada 777 - CA5583 - Localização: Rio Piracicaba / MG")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=HYPERLINK("https://leilaoonline.com.br/lote/detalhe/69092", "111")</f>
      </c>
      <c r="B21" s="4" t="s">
        <f>=HYPERLINK("https://leilaoonline.com.br/lote/detalhe/69092", "AGLP-015-2020 - BASCULA CAMINHÃO FORA DE ESTRADA 777 - CA5577 - LOCALIZAÇÃO: RIO PIRACICABA / MG")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=HYPERLINK("https://leilaoonline.com.br/lote/detalhe/69094", "113")</f>
      </c>
      <c r="B22" s="4" t="s">
        <f>=HYPERLINK("https://leilaoonline.com.br/lote/detalhe/69094", "BRU-106-2020 - BAÚ SERVIÇO DE EMERGÊNCIA - LOCALIZAÇÃO: São Gonçalo do Rio Abaixo / MG")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=HYPERLINK("https://leilaoonline.com.br/lote/detalhe/69096", "115")</f>
      </c>
      <c r="B23" s="4" t="s">
        <f>=HYPERLINK("https://leilaoonline.com.br/lote/detalhe/69096", "CKS-030-2020 - VARREDEIRA LIMPADORA KMR 1700 D - Karcher - Ano: 2009 série: W09-186-011 - B - LOCALIZAÇÃO: CARAJÁS/ PA")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=HYPERLINK("https://leilaoonline.com.br/lote/detalhe/69097", "116")</f>
      </c>
      <c r="B24" s="4" t="s">
        <f>=HYPERLINK("https://leilaoonline.com.br/lote/detalhe/69097", "CKS-041-2020 - PRENSA HIDRAULICA HORIZONTAL FORZAN TAG PE06 - LOCALIZAÇÃO: CARAJÁS/ PA")</f>
      </c>
      <c r="C24" s="4" t="inlineStr">
        <is>
          <t>Vendido</t>
        </is>
      </c>
      <c r="D24" s="4" t="inlineStr">
        <is>
          <t>121</t>
        </is>
      </c>
      <c r="E24" s="5" t="inlineStr">
        <is>
          <t>33.250,00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=HYPERLINK("https://leilaoonline.com.br/lote/detalhe/69098", "117")</f>
      </c>
      <c r="B25" s="4" t="s">
        <f>=HYPERLINK("https://leilaoonline.com.br/lote/detalhe/69098", "CKS-042-2020 - PRENSA HIDRAULICA HORIZONTAL FORZAN TAG PE07 - LOCALIZAÇÃO: CARAJÁS/ PA")</f>
      </c>
      <c r="C25" s="4" t="inlineStr">
        <is>
          <t>Vendido</t>
        </is>
      </c>
      <c r="D25" s="4" t="inlineStr">
        <is>
          <t>82</t>
        </is>
      </c>
      <c r="E25" s="5" t="inlineStr">
        <is>
          <t>25.250,00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=HYPERLINK("https://leilaoonline.com.br/lote/detalhe/69109", "118")</f>
      </c>
      <c r="B26" s="4" t="s">
        <f>=HYPERLINK("https://leilaoonline.com.br/lote/detalhe/69109", "CKS-043-2020 - CARREGADEIRA DE PNEUS CATERPILLAR Nº DE SÉRIE: BXY04067 MODELO: 988H CARTEPILLAR ANO: 2011 TAG: PC2605 HORAS TRABALHADAS: 38407 -  LOCALIZAÇÃO: CARAJÁS/ PA")</f>
      </c>
      <c r="C26" s="4" t="inlineStr">
        <is>
          <t>Vendido</t>
        </is>
      </c>
      <c r="D26" s="4" t="inlineStr">
        <is>
          <t>25</t>
        </is>
      </c>
      <c r="E26" s="5" t="inlineStr">
        <is>
          <t>530.000,00</t>
        </is>
      </c>
      <c r="F26" s="4" t="inlineStr">
        <is>
          <t>5000.00</t>
        </is>
      </c>
    </row>
    <row collapsed="false" customFormat="false" customHeight="false" hidden="false" ht="12.1" outlineLevel="0" r="27">
      <c r="A27" s="5" t="s">
        <f>=HYPERLINK("https://leilaoonline.com.br/lote/detalhe/69110", "119")</f>
      </c>
      <c r="B27" s="4" t="s">
        <f>=HYPERLINK("https://leilaoonline.com.br/lote/detalhe/69110", "CKS-044-2020 - PA CARREGADEIRA CATERPILLAR 988HM CARTEPILLAR Nº SÉRIE: BXY04291 ANO: 2011 HORAS TRABALHADAS: 39600 - LOCALIZAÇÃO: CARAJÁS/ PA")</f>
      </c>
      <c r="C27" s="4" t="inlineStr">
        <is>
          <t>Vendido</t>
        </is>
      </c>
      <c r="D27" s="4" t="inlineStr">
        <is>
          <t>45</t>
        </is>
      </c>
      <c r="E27" s="5" t="inlineStr">
        <is>
          <t>610.000,00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=HYPERLINK("https://leilaoonline.com.br/lote/detalhe/69112", "121")</f>
      </c>
      <c r="B28" s="4" t="s">
        <f>=HYPERLINK("https://leilaoonline.com.br/lote/detalhe/69112", "FAB-PL0301-2020 - PLATAFORMA ELEVATÓRIA SOLARIA - ANO: 2007 - LOCALIZAÇÃO: OURO PRETO/ MG")</f>
      </c>
      <c r="C28" s="4" t="inlineStr">
        <is>
          <t>Vendido</t>
        </is>
      </c>
      <c r="D28" s="4" t="inlineStr">
        <is>
          <t>61</t>
        </is>
      </c>
      <c r="E28" s="5" t="inlineStr">
        <is>
          <t>60.500,00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=HYPERLINK("https://leilaoonline.com.br/lote/detalhe/69113", "122")</f>
      </c>
      <c r="B29" s="4" t="s">
        <f>=HYPERLINK("https://leilaoonline.com.br/lote/detalhe/69113", "FAB-PM9808-2020 - CARREGADEIRA CAT 980H, ANO: 2008 - LOCALIZAÇÃO: OURO PRETO/ MG")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177.500,00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=HYPERLINK("https://leilaoonline.com.br/lote/detalhe/69131", "123")</f>
      </c>
      <c r="B30" s="4" t="s">
        <f>=HYPERLINK("https://leilaoonline.com.br/lote/detalhe/69131", "MARAB-03-2020 - PLATAFORMA PARA TRABALHO EM ALTURA GENIE AWP-30S, ANO: 2011 - LOCALIZAÇÃO: MARABÁ - PA ")</f>
      </c>
      <c r="C30" s="4" t="inlineStr">
        <is>
          <t>Vendido</t>
        </is>
      </c>
      <c r="D30" s="4" t="inlineStr">
        <is>
          <t>19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=HYPERLINK("https://leilaoonline.com.br/lote/detalhe/69134", "124")</f>
      </c>
      <c r="B31" s="4" t="s">
        <f>=HYPERLINK("https://leilaoonline.com.br/lote/detalhe/69134", "MARAB-033-2020 -  Caminhão Mercedes Benz L 1620,  Ano: 2003, Placa: JUS-4252 - Localização: PARAUAPEBAS - PA ")</f>
      </c>
      <c r="C31" s="4" t="inlineStr">
        <is>
          <t>Vendido</t>
        </is>
      </c>
      <c r="D31" s="4" t="inlineStr">
        <is>
          <t>99</t>
        </is>
      </c>
      <c r="E31" s="5" t="inlineStr">
        <is>
          <t>72.500,00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=HYPERLINK("https://leilaoonline.com.br/lote/detalhe/69135", "125")</f>
      </c>
      <c r="B32" s="4" t="s">
        <f>=HYPERLINK("https://leilaoonline.com.br/lote/detalhe/69135", "MARI-TP4704-2020 - Trator de Pneu KOMATSU WD-603, Ano: 2005 - Localização: MARIANA/MG")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=HYPERLINK("https://leilaoonline.com.br/lote/detalhe/69136", "126")</f>
      </c>
      <c r="B33" s="4" t="s">
        <f>=HYPERLINK("https://leilaoonline.com.br/lote/detalhe/69136", "MCR-005-2020 - Caminhão Atlas Copco MT436, Ano: 2012 - Localização: Corumbá/MS")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=HYPERLINK("https://leilaoonline.com.br/lote/detalhe/69140", "127")</f>
      </c>
      <c r="B34" s="4" t="s">
        <f>=HYPERLINK("https://leilaoonline.com.br/lote/detalhe/69140", "MCR-011-2020 - Caminhão 10x4 SCANIA 480, Ano: 2014 - Localização: Corumbá/ MS")</f>
      </c>
      <c r="C34" s="4" t="inlineStr">
        <is>
          <t>Vendido</t>
        </is>
      </c>
      <c r="D34" s="4" t="inlineStr">
        <is>
          <t>48</t>
        </is>
      </c>
      <c r="E34" s="5" t="inlineStr">
        <is>
          <t>43.500,00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=HYPERLINK("https://leilaoonline.com.br/lote/detalhe/69141", "128")</f>
      </c>
      <c r="B35" s="4" t="s">
        <f>=HYPERLINK("https://leilaoonline.com.br/lote/detalhe/69141", "MCR-013-2020 - Caminhão 10x4 SCANIA 480, Ano: 2014 - Localização: Corumbá/ MS")</f>
      </c>
      <c r="C35" s="4" t="inlineStr">
        <is>
          <t>Vendido</t>
        </is>
      </c>
      <c r="D35" s="4" t="inlineStr">
        <is>
          <t>125</t>
        </is>
      </c>
      <c r="E35" s="5" t="inlineStr">
        <is>
          <t>51.000,00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=HYPERLINK("https://leilaoonline.com.br/lote/detalhe/69142", "129")</f>
      </c>
      <c r="B36" s="4" t="s">
        <f>=HYPERLINK("https://leilaoonline.com.br/lote/detalhe/69142", "MCR-059-2020 - Caminhão 10x4 SCANIA 480, Ano: 2014 - Localização: Corumbá/ MS")</f>
      </c>
      <c r="C36" s="4" t="inlineStr">
        <is>
          <t>Vendido</t>
        </is>
      </c>
      <c r="D36" s="4" t="inlineStr">
        <is>
          <t>135</t>
        </is>
      </c>
      <c r="E36" s="5" t="inlineStr">
        <is>
          <t>119.000,00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=HYPERLINK("https://leilaoonline.com.br/lote/detalhe/69143", "130")</f>
      </c>
      <c r="B37" s="4" t="s">
        <f>=HYPERLINK("https://leilaoonline.com.br/lote/detalhe/69143", "MCR-080-2020 - Caminhão 10x4 SCANIA P420, Ano: 2011 - LOCALIZAÇÃO: CORUMBÁ/ MS")</f>
      </c>
      <c r="C37" s="4" t="inlineStr">
        <is>
          <t>Não vendido</t>
        </is>
      </c>
      <c r="D37" s="4" t="inlineStr">
        <is>
          <t>71</t>
        </is>
      </c>
      <c r="E37" s="5" t="inlineStr">
        <is>
          <t>55.000,00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=HYPERLINK("https://leilaoonline.com.br/lote/detalhe/69144", "131")</f>
      </c>
      <c r="B38" s="4" t="s">
        <f>=HYPERLINK("https://leilaoonline.com.br/lote/detalhe/69144", "MUT-064-2020 - MAQUINA HIDRAULICA MONT/DESM. PNEUS MODH1007, FABMA - LOCALIZAÇÃO: Nova Lima-MG")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=HYPERLINK("https://leilaoonline.com.br/lote/detalhe/69145", "132")</f>
      </c>
      <c r="B39" s="4" t="s">
        <f>=HYPERLINK("https://leilaoonline.com.br/lote/detalhe/69145", "MUT-125-2020 - MICRO ÔNIBUS MERCEDEZ BENS COMIL PIA O, ANO: 2006, PLACA: HCQ 1638 - LOCALIZAÇÃO: NOVA LIMA-MG")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36.000,00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=HYPERLINK("https://leilaoonline.com.br/lote/detalhe/69146", "133")</f>
      </c>
      <c r="B40" s="4" t="s">
        <f>=HYPERLINK("https://leilaoonline.com.br/lote/detalhe/69146", "MUT-131-2020 - Moto Scraper CATERPILLAR 631E , ANO: 1995 - LOCALIZAÇÃO: Nova Lima-MG")</f>
      </c>
      <c r="C40" s="4" t="inlineStr">
        <is>
          <t>Vendido</t>
        </is>
      </c>
      <c r="D40" s="4" t="inlineStr">
        <is>
          <t>90</t>
        </is>
      </c>
      <c r="E40" s="5" t="inlineStr">
        <is>
          <t>47.750,00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=HYPERLINK("https://leilaoonline.com.br/lote/detalhe/69148", "134")</f>
      </c>
      <c r="B41" s="4" t="s">
        <f>=HYPERLINK("https://leilaoonline.com.br/lote/detalhe/69148", "MUT-139-2020 - Empilhadeira Jungheinrich DFG 540 4T, ANO: 2006 - LOCALIZAÇÃO: Nova Lima-MG")</f>
      </c>
      <c r="C41" s="4" t="inlineStr">
        <is>
          <t>Não vendido</t>
        </is>
      </c>
      <c r="D41" s="4" t="inlineStr">
        <is>
          <t>66</t>
        </is>
      </c>
      <c r="E41" s="5" t="inlineStr">
        <is>
          <t>20.750,00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=HYPERLINK("https://leilaoonline.com.br/lote/detalhe/69405", "135")</f>
      </c>
      <c r="B42" s="4" t="s">
        <f>=HYPERLINK("https://leilaoonline.com.br/lote/detalhe/69405", "MUT-MBR-141-2020 - Empilhadeira STHIL ETV-FM, ANO: 2013 - LOCALIZAÇÃO: Nova Lima-MG")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=HYPERLINK("https://leilaoonline.com.br/lote/detalhe/69406", "136")</f>
      </c>
      <c r="B43" s="4" t="s">
        <f>=HYPERLINK("https://leilaoonline.com.br/lote/detalhe/69406", "PIC-266-2020 - Escavadeira LIEBHERR 964C ANO: 2012 - LOCALIZAÇÃO: Itabirito/MG")</f>
      </c>
      <c r="C43" s="4" t="inlineStr">
        <is>
          <t>Não vendido</t>
        </is>
      </c>
      <c r="D43" s="4" t="inlineStr">
        <is>
          <t>56</t>
        </is>
      </c>
      <c r="E43" s="5" t="inlineStr">
        <is>
          <t>60.500,00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=HYPERLINK("https://leilaoonline.com.br/lote/detalhe/69408", "138")</f>
      </c>
      <c r="B44" s="4" t="s">
        <f>=HYPERLINK("https://leilaoonline.com.br/lote/detalhe/69408", "PIC-269-2020 - Empilhadeira HYSTER 50, ANO: 2005 - LOCALIZAÇÃO: Itabirito/MG")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31.000,00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=HYPERLINK("https://leilaoonline.com.br/lote/detalhe/69409", "139")</f>
      </c>
      <c r="B45" s="4" t="s">
        <f>=HYPERLINK("https://leilaoonline.com.br/lote/detalhe/69409", "PIC-MBR-257-2020 - Retroescavadeira CASE 580L, ANO: 2005 - LOCALIZAÇÃO: Itabirito/MG")</f>
      </c>
      <c r="C45" s="4" t="inlineStr">
        <is>
          <t>Vendido</t>
        </is>
      </c>
      <c r="D45" s="4" t="inlineStr">
        <is>
          <t>28</t>
        </is>
      </c>
      <c r="E45" s="5" t="inlineStr">
        <is>
          <t>80.500,00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=HYPERLINK("https://leilaoonline.com.br/lote/detalhe/69410", "140")</f>
      </c>
      <c r="B46" s="4" t="s">
        <f>=HYPERLINK("https://leilaoonline.com.br/lote/detalhe/69410", "PIC-MBR-265-2020 - Caminhão carroceria MERCEDES BENZ 710/37, ANO: 2006 PLACA: HBR-8339 - LOCALIZAÇÃO: ITABIRITO/MG")</f>
      </c>
      <c r="C46" s="4" t="inlineStr">
        <is>
          <t>Vendido</t>
        </is>
      </c>
      <c r="D46" s="4" t="inlineStr">
        <is>
          <t>85</t>
        </is>
      </c>
      <c r="E46" s="5" t="inlineStr">
        <is>
          <t>60.500,00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=HYPERLINK("https://leilaoonline.com.br/lote/detalhe/69412", "142")</f>
      </c>
      <c r="B47" s="4" t="s">
        <f>=HYPERLINK("https://leilaoonline.com.br/lote/detalhe/69412", "PIC-MBR-270-2020 - CATERPILLAR 785C, ANO: 2005 - SERÁ VENDIDO NO ESTADO DE CONSERVAÇÃO EM QUE SE ENCONTRA. LOCALIZAÇÃO: Itabirito/MG")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202.500,00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=HYPERLINK("https://leilaoonline.com.br/lote/detalhe/69414", "144")</f>
      </c>
      <c r="B48" s="4" t="s">
        <f>=HYPERLINK("https://leilaoonline.com.br/lote/detalhe/69414", "SLB-021-2020 - Motoniveladora KOMATSU GD825A, ANO: 2010 -  LOCALIZAÇÃO: Marabá/ PA")</f>
      </c>
      <c r="C48" s="4" t="inlineStr">
        <is>
          <t>Não vendido</t>
        </is>
      </c>
      <c r="D48" s="4" t="inlineStr">
        <is>
          <t>71</t>
        </is>
      </c>
      <c r="E48" s="5" t="inlineStr">
        <is>
          <t>100.000,00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=HYPERLINK("https://leilaoonline.com.br/lote/detalhe/69421", "151")</f>
      </c>
      <c r="B49" s="4" t="s">
        <f>=HYPERLINK("https://leilaoonline.com.br/lote/detalhe/69421", "SLB-030-2020 - MOTONIVELADORA KOMATSU GD825A, ANO: 2010 - LOCALIZAÇÃO: MARABÁ/ PA")</f>
      </c>
      <c r="C49" s="4" t="inlineStr">
        <is>
          <t>Não vendido</t>
        </is>
      </c>
      <c r="D49" s="4" t="inlineStr">
        <is>
          <t>73</t>
        </is>
      </c>
      <c r="E49" s="5" t="inlineStr">
        <is>
          <t>102.000,00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=HYPERLINK("https://leilaoonline.com.br/lote/detalhe/69422", "152")</f>
      </c>
      <c r="B50" s="4" t="s">
        <f>=HYPERLINK("https://leilaoonline.com.br/lote/detalhe/69422", "SLB-031-2020 - MOTONIVELADORA KOMATSU GD825A, ANO: 2011 - LOCALIZAÇÃO: MARABÁ/ PA")</f>
      </c>
      <c r="C50" s="4" t="inlineStr">
        <is>
          <t>Não vendido</t>
        </is>
      </c>
      <c r="D50" s="4" t="inlineStr">
        <is>
          <t>72</t>
        </is>
      </c>
      <c r="E50" s="5" t="inlineStr">
        <is>
          <t>101.000,00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=HYPERLINK("https://leilaoonline.com.br/lote/detalhe/69424", "154")</f>
      </c>
      <c r="B51" s="4" t="s">
        <f>=HYPERLINK("https://leilaoonline.com.br/lote/detalhe/69424", "SLB-034-2020 - Perfuratriz ATLAS COPCO PV235, ANO: 2015 - LOCALIZAÇÃO: Marabá/ PA")</f>
      </c>
      <c r="C51" s="4" t="inlineStr">
        <is>
          <t>Vendido</t>
        </is>
      </c>
      <c r="D51" s="4" t="inlineStr">
        <is>
          <t>7</t>
        </is>
      </c>
      <c r="E51" s="5" t="inlineStr">
        <is>
          <t>180.532,00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=HYPERLINK("https://leilaoonline.com.br/lote/detalhe/69425", "155")</f>
      </c>
      <c r="B52" s="4" t="s">
        <f>=HYPERLINK("https://leilaoonline.com.br/lote/detalhe/69425", "SLB-035-2020 - Perfuratriz ATLAS COPCO PV235, ANO: 2015 - LOCALIZAÇÃO: Marabá/ PA")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151.000,00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=HYPERLINK("https://leilaoonline.com.br/lote/detalhe/69426", "156")</f>
      </c>
      <c r="B53" s="4" t="s">
        <f>=HYPERLINK("https://leilaoonline.com.br/lote/detalhe/69426", "SLB-036-2020 - Perfuratriz ATLAS COPCO PV235 ANO: 2015 - LOCALIZAÇÃO: Marabá/ PA")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151.000,00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=HYPERLINK("https://leilaoonline.com.br/lote/detalhe/69431", "157")</f>
      </c>
      <c r="B54" s="4" t="s">
        <f>=HYPERLINK("https://leilaoonline.com.br/lote/detalhe/69431", "SLB-037-2020 - Perfuratriz ATLAS COPCO ROCD7, ANO: 2009 - LOCALIZAÇÃO: Marabá/ PA")</f>
      </c>
      <c r="C54" s="4" t="inlineStr">
        <is>
          <t>Não vendido</t>
        </is>
      </c>
      <c r="D54" s="4" t="inlineStr">
        <is>
          <t>17</t>
        </is>
      </c>
      <c r="E54" s="5" t="inlineStr">
        <is>
          <t>46.000,00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=HYPERLINK("https://leilaoonline.com.br/lote/detalhe/69443", "160")</f>
      </c>
      <c r="B55" s="4" t="s">
        <f>=HYPERLINK("https://leilaoonline.com.br/lote/detalhe/69443", "SSG-026-2020-IL23 - Torre de iluminação Atlas Copco QLTM2, ANO: 2014 - Localização: Canaã dos Carajás/ PA")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=HYPERLINK("https://leilaoonline.com.br/lote/detalhe/69130", "300")</f>
      </c>
      <c r="B56" s="4" t="s">
        <f>=HYPERLINK("https://leilaoonline.com.br/lote/detalhe/69130", "082-102-2020 -DETECTOR, ARRUELA, PARAFUSOS E OUTROS- VEJA DESCRITIVO DE ITENS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=HYPERLINK("https://leilaoonline.com.br/lote/detalhe/69147", "303")</f>
      </c>
      <c r="B57" s="4" t="s">
        <f>=HYPERLINK("https://leilaoonline.com.br/lote/detalhe/69147", "082-122-2020 - MOLAS , MODULOS, ESCOVA CARVÃO E OUTROS - VEJA DESCRITIVO DE ITENS ")</f>
      </c>
      <c r="C57" s="4" t="inlineStr">
        <is>
          <t>Vendido</t>
        </is>
      </c>
      <c r="D57" s="4" t="inlineStr">
        <is>
          <t>61</t>
        </is>
      </c>
      <c r="E57" s="5" t="inlineStr">
        <is>
          <t>7.300,00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=HYPERLINK("https://leilaoonline.com.br/lote/detalhe/69151", "306")</f>
      </c>
      <c r="B58" s="4" t="s">
        <f>=HYPERLINK("https://leilaoonline.com.br/lote/detalhe/69151", "082-139-2020- CALÇA DE PROTEÇÃO, LENTE OCULOS DE SEGURANÇA E OUTROS - VEJA DESCRITIVO DE ITENS 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=HYPERLINK("https://leilaoonline.com.br/lote/detalhe/69154", "309")</f>
      </c>
      <c r="B59" s="4" t="s">
        <f>=HYPERLINK("https://leilaoonline.com.br/lote/detalhe/69154", "082-142-2020 - ANEIS, PARAFUSOS, VALVULAS E OUTROS - VEJA DESCRITIVO DE ITENS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=HYPERLINK("https://leilaoonline.com.br/lote/detalhe/69156", "311")</f>
      </c>
      <c r="B60" s="4" t="s">
        <f>=HYPERLINK("https://leilaoonline.com.br/lote/detalhe/69156", "082-145-2020- CONECTORES, GRAMPOS TERRA E OUTROS - VEJA DESCRITIVO DE ITENS")</f>
      </c>
      <c r="C60" s="4" t="inlineStr">
        <is>
          <t>Vendido</t>
        </is>
      </c>
      <c r="D60" s="4" t="inlineStr">
        <is>
          <t>2</t>
        </is>
      </c>
      <c r="E60" s="5" t="inlineStr">
        <is>
          <t>377,00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=HYPERLINK("https://leilaoonline.com.br/lote/detalhe/69157", "312")</f>
      </c>
      <c r="B61" s="4" t="s">
        <f>=HYPERLINK("https://leilaoonline.com.br/lote/detalhe/69157", "082-148-2020- BOBINA, ROTULAS COMPONENENTES E OUTROS - VEJA DESCRITIVO DE ITENS 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=HYPERLINK("https://leilaoonline.com.br/lote/detalhe/69158", "313")</f>
      </c>
      <c r="B62" s="4" t="s">
        <f>=HYPERLINK("https://leilaoonline.com.br/lote/detalhe/69158", "082-151-2020- CHAPAS DE FIXAÇÃO, RASPADOR, CRIVOS E OUTROS- VEJA DESCRITIVO DE ITENS 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4.000,00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=HYPERLINK("https://leilaoonline.com.br/lote/detalhe/69159", "314")</f>
      </c>
      <c r="B63" s="4" t="s">
        <f>=HYPERLINK("https://leilaoonline.com.br/lote/detalhe/69159", "082-153-2020- APROX. 42 MTS - CABO POTENCIA MEDIA TENSAO;MATERIAL COBRE - LOC. VITORIA / ES")</f>
      </c>
      <c r="C63" s="4" t="inlineStr">
        <is>
          <t>Não vendido</t>
        </is>
      </c>
      <c r="D63" s="4" t="inlineStr">
        <is>
          <t>104</t>
        </is>
      </c>
      <c r="E63" s="5" t="inlineStr">
        <is>
          <t>10.600,00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=HYPERLINK("https://leilaoonline.com.br/lote/detalhe/69160", "315")</f>
      </c>
      <c r="B64" s="4" t="s">
        <f>=HYPERLINK("https://leilaoonline.com.br/lote/detalhe/69160", "082-154-2020- REBOLOS, ROTORES, RODAS E OUTROS - VEJA DESCRITIVO DE ITENS ")</f>
      </c>
      <c r="C64" s="4" t="inlineStr">
        <is>
          <t>Vendido</t>
        </is>
      </c>
      <c r="D64" s="4" t="inlineStr">
        <is>
          <t>47</t>
        </is>
      </c>
      <c r="E64" s="5" t="inlineStr">
        <is>
          <t>6.104,00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=HYPERLINK("https://leilaoonline.com.br/lote/detalhe/69162", "317")</f>
      </c>
      <c r="B65" s="4" t="s">
        <f>=HYPERLINK("https://leilaoonline.com.br/lote/detalhe/69162", "082-157-2020 - ROLAMENTOS ROLO CILINDRICO, FILTROS DE OLEO E OUTROS - VEJA DESCRITIVO DE ITENS ")</f>
      </c>
      <c r="C65" s="4" t="inlineStr">
        <is>
          <t>Vendido</t>
        </is>
      </c>
      <c r="D65" s="4" t="inlineStr">
        <is>
          <t>65</t>
        </is>
      </c>
      <c r="E65" s="5" t="inlineStr">
        <is>
          <t>7.500,00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=HYPERLINK("https://leilaoonline.com.br/lote/detalhe/69163", "318")</f>
      </c>
      <c r="B66" s="4" t="s">
        <f>=HYPERLINK("https://leilaoonline.com.br/lote/detalhe/69163", "082-158-2020- CONJUNTO RADIADOR/COOLER 592223214 LIEBH- LOC. VITORIA /ES")</f>
      </c>
      <c r="C66" s="4" t="inlineStr">
        <is>
          <t>Vendido</t>
        </is>
      </c>
      <c r="D66" s="4" t="inlineStr">
        <is>
          <t>8</t>
        </is>
      </c>
      <c r="E66" s="5" t="inlineStr">
        <is>
          <t>3.788,00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=HYPERLINK("https://leilaoonline.com.br/lote/detalhe/69164", "319")</f>
      </c>
      <c r="B67" s="4" t="s">
        <f>=HYPERLINK("https://leilaoonline.com.br/lote/detalhe/69164", "082-164-2020 - ELEMENTOS FILTRO, BATERIA P/ RADIO, PARAFUSOS E OUTROS - VEJA DESCRITIVO DE ITENS ")</f>
      </c>
      <c r="C67" s="4" t="inlineStr">
        <is>
          <t>Não vendido</t>
        </is>
      </c>
      <c r="D67" s="4" t="inlineStr">
        <is>
          <t>19</t>
        </is>
      </c>
      <c r="E67" s="5" t="inlineStr">
        <is>
          <t>2.100,00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=HYPERLINK("https://leilaoonline.com.br/lote/detalhe/69165", "320")</f>
      </c>
      <c r="B68" s="4" t="s">
        <f>=HYPERLINK("https://leilaoonline.com.br/lote/detalhe/69165", "082-165-2020- EIXOS, PORTA ESCOVAS, PRENDEDORES E OUTROS - VEJA DESCRITIVO DE ITENS ")</f>
      </c>
      <c r="C68" s="4" t="inlineStr">
        <is>
          <t>Vendido</t>
        </is>
      </c>
      <c r="D68" s="4" t="inlineStr">
        <is>
          <t>14</t>
        </is>
      </c>
      <c r="E68" s="5" t="inlineStr">
        <is>
          <t>2.106,00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=HYPERLINK("https://leilaoonline.com.br/lote/detalhe/69166", "321")</f>
      </c>
      <c r="B69" s="4" t="s">
        <f>=HYPERLINK("https://leilaoonline.com.br/lote/detalhe/69166", "082-166-2020- ETIQUETAS, DISCOS, MANGUEIRAS E OUTROS - VEJA DESCRITIVO DE ITENS ")</f>
      </c>
      <c r="C69" s="4" t="inlineStr">
        <is>
          <t>Não vendido</t>
        </is>
      </c>
      <c r="D69" s="4" t="inlineStr">
        <is>
          <t>20</t>
        </is>
      </c>
      <c r="E69" s="5" t="inlineStr">
        <is>
          <t>2.200,00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=HYPERLINK("https://leilaoonline.com.br/lote/detalhe/69167", "322")</f>
      </c>
      <c r="B70" s="4" t="s">
        <f>=HYPERLINK("https://leilaoonline.com.br/lote/detalhe/69167", "082-169-2020 - RETENTORES, FUSIVEIS, SAPATAS E OUTROS - VEJA DESCRITIVO DE ITENS ")</f>
      </c>
      <c r="C70" s="4" t="inlineStr">
        <is>
          <t>Vendido</t>
        </is>
      </c>
      <c r="D70" s="4" t="inlineStr">
        <is>
          <t>28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=HYPERLINK("https://leilaoonline.com.br/lote/detalhe/69168", "323")</f>
      </c>
      <c r="B71" s="4" t="s">
        <f>=HYPERLINK("https://leilaoonline.com.br/lote/detalhe/69168", "082-170-2020 - REATORES, RODA P/ FORNO, FILTRO E OUTROS- VEJA DESCRITIVO DE ITENS ")</f>
      </c>
      <c r="C71" s="4" t="inlineStr">
        <is>
          <t>Vendido</t>
        </is>
      </c>
      <c r="D71" s="4" t="inlineStr">
        <is>
          <t>25</t>
        </is>
      </c>
      <c r="E71" s="5" t="inlineStr">
        <is>
          <t>5.008,00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=HYPERLINK("https://leilaoonline.com.br/lote/detalhe/69169", "324")</f>
      </c>
      <c r="B72" s="4" t="s">
        <f>=HYPERLINK("https://leilaoonline.com.br/lote/detalhe/69169", "082-179-2020- ROLAMENTOS, BUCHAS , PORCAS E OUTROS- VEJA DESCRITIVO DE ITENS")</f>
      </c>
      <c r="C72" s="4" t="inlineStr">
        <is>
          <t>Vendido</t>
        </is>
      </c>
      <c r="D72" s="4" t="inlineStr">
        <is>
          <t>122</t>
        </is>
      </c>
      <c r="E72" s="5" t="inlineStr">
        <is>
          <t>12.400,00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=HYPERLINK("https://leilaoonline.com.br/lote/detalhe/69170", "325")</f>
      </c>
      <c r="B73" s="4" t="s">
        <f>=HYPERLINK("https://leilaoonline.com.br/lote/detalhe/69170", "082-182-2020 - SUPORTES COMPONETES, RODAS, PENEIRAS E OUTROS - VEJA DESCRITIVO DE ITENS ")</f>
      </c>
      <c r="C73" s="4" t="inlineStr">
        <is>
          <t>Não vendido</t>
        </is>
      </c>
      <c r="D73" s="4" t="inlineStr">
        <is>
          <t>43</t>
        </is>
      </c>
      <c r="E73" s="5" t="inlineStr">
        <is>
          <t>5.300,00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=HYPERLINK("https://leilaoonline.com.br/lote/detalhe/69171", "326")</f>
      </c>
      <c r="B74" s="4" t="s">
        <f>=HYPERLINK("https://leilaoonline.com.br/lote/detalhe/69171", "082-187-2020- LANÇADEIRA. FUSIVEL, CAPA ROLAMENTO E OUTROS - VEJA DESCRITIVO DE ITENS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=HYPERLINK("https://leilaoonline.com.br/lote/detalhe/69172", "327")</f>
      </c>
      <c r="B75" s="4" t="s">
        <f>=HYPERLINK("https://leilaoonline.com.br/lote/detalhe/69172", "ACD-MRO-004-2020- PARAFUSOS, ROTULAS , CHAPAS E OUTROS - VEJA DESCRITIVO DE ITENS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=HYPERLINK("https://leilaoonline.com.br/lote/detalhe/69173", "328")</f>
      </c>
      <c r="B76" s="4" t="s">
        <f>=HYPERLINK("https://leilaoonline.com.br/lote/detalhe/69173", "CD-145-2020- ANEIS, FILTROS, RETENTORES E OUTROS - VEJA DESCRITIVO DE ITENS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=HYPERLINK("https://leilaoonline.com.br/lote/detalhe/69308", "329")</f>
      </c>
      <c r="B77" s="4" t="s">
        <f>=HYPERLINK("https://leilaoonline.com.br/lote/detalhe/69308", "CD- 151-2020- POLIA COMPONENTE, ROTOR , ANEIS E OUTROS -VEJA DESCRITIVO DE ITENS")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=HYPERLINK("https://leilaoonline.com.br/lote/detalhe/69428", "331")</f>
      </c>
      <c r="B78" s="4" t="s">
        <f>=HYPERLINK("https://leilaoonline.com.br/lote/detalhe/69428", "CD- 160-2020- ELEMENTOS COMPONENTES, FILTRO FLUIDO E OUTROS- VEJA DESCRITIVO DE ITENS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=HYPERLINK("https://leilaoonline.com.br/lote/detalhe/69429", "332")</f>
      </c>
      <c r="B79" s="4" t="s">
        <f>=HYPERLINK("https://leilaoonline.com.br/lote/detalhe/69429", "CD-165-2020- FUSIVEL, INTERRUPTOR, MODULOS E OUTROS- VEJA DESCRITIVO DE ITENS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=HYPERLINK("https://leilaoonline.com.br/lote/detalhe/69430", "333")</f>
      </c>
      <c r="B80" s="4" t="s">
        <f>=HYPERLINK("https://leilaoonline.com.br/lote/detalhe/69430", "CD-166-2020- ANEIS, VEDAÇÃO, RETENTORES - VEJA DESCRITIVO DE ITENS ")</f>
      </c>
      <c r="C80" s="4" t="inlineStr">
        <is>
          <t>Vendido</t>
        </is>
      </c>
      <c r="D80" s="4" t="inlineStr">
        <is>
          <t>1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=HYPERLINK("https://leilaoonline.com.br/lote/detalhe/69432", "334")</f>
      </c>
      <c r="B81" s="4" t="s">
        <f>=HYPERLINK("https://leilaoonline.com.br/lote/detalhe/69432", "CD-168-2020- FUSIVEIS CHAVES , MARCADORES E OUTROS- VEJA DESCRITIVO DE ITENS ")</f>
      </c>
      <c r="C81" s="4" t="inlineStr">
        <is>
          <t>Vendido</t>
        </is>
      </c>
      <c r="D81" s="4" t="inlineStr">
        <is>
          <t>2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=HYPERLINK("https://leilaoonline.com.br/lote/detalhe/69435", "335")</f>
      </c>
      <c r="B82" s="4" t="s">
        <f>=HYPERLINK("https://leilaoonline.com.br/lote/detalhe/69435", "CD-181-2020- FILTROS DE OLEO, ELEMENTOS, GAXETA E OUTROS- VEJA DESCRITIVO DE ITENS 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1.400,00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=HYPERLINK("https://leilaoonline.com.br/lote/detalhe/69439", "339")</f>
      </c>
      <c r="B83" s="4" t="s">
        <f>=HYPERLINK("https://leilaoonline.com.br/lote/detalhe/69439", "CKS-031-2020-  01 VIRA LEIRA - LOC. CARAJAS /PA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=HYPERLINK("https://leilaoonline.com.br/lote/detalhe/69440", "340")</f>
      </c>
      <c r="B84" s="4" t="s">
        <f>=HYPERLINK("https://leilaoonline.com.br/lote/detalhe/69440", "CKS-036-2020- AR CONDICIONADO CARRIRER, SPRINGER E OUTROS - VEJA DESCRITIVO DE ITENS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=HYPERLINK("https://leilaoonline.com.br/lote/detalhe/69444", "343")</f>
      </c>
      <c r="B85" s="4" t="s">
        <f>=HYPERLINK("https://leilaoonline.com.br/lote/detalhe/69444", "CKS-MRO-032-2020- MANGUEIRAS MONTADAS, RELE COMPONENTES E OUTROS - VEJA DESCRITIVO DE ITENS ")</f>
      </c>
      <c r="C85" s="4" t="inlineStr">
        <is>
          <t>Vendido</t>
        </is>
      </c>
      <c r="D85" s="4" t="inlineStr">
        <is>
          <t>3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=HYPERLINK("https://leilaoonline.com.br/lote/detalhe/69445", "344")</f>
      </c>
      <c r="B86" s="4" t="s">
        <f>=HYPERLINK("https://leilaoonline.com.br/lote/detalhe/69445", "CKS- MRO-035-2020- BUCHAS, ANEIS , LANTERNAS E OUTROS - VEJA DESCRITIVO DE ITENS 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=HYPERLINK("https://leilaoonline.com.br/lote/detalhe/69446", "345")</f>
      </c>
      <c r="B87" s="4" t="s">
        <f>=HYPERLINK("https://leilaoonline.com.br/lote/detalhe/69446", "CKS- MRO- 037-2020- CALÇADO DE SEGURANÇA 35- LOC. Parauapebas - PA")</f>
      </c>
      <c r="C87" s="4" t="inlineStr">
        <is>
          <t>Vendido</t>
        </is>
      </c>
      <c r="D87" s="4" t="inlineStr">
        <is>
          <t>2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=HYPERLINK("https://leilaoonline.com.br/lote/detalhe/69447", "346")</f>
      </c>
      <c r="B88" s="4" t="s">
        <f>=HYPERLINK("https://leilaoonline.com.br/lote/detalhe/69447", "CKS- MRO-038-2020- APROX. 43  MOLAS, ITAIPU - LOC. CARAJAS / PA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=HYPERLINK("https://leilaoonline.com.br/lote/detalhe/69448", "347")</f>
      </c>
      <c r="B89" s="4" t="s">
        <f>=HYPERLINK("https://leilaoonline.com.br/lote/detalhe/69448", "CKS- MRO-039-2020- ROLAMENTOS, PARAFUSOS , BLOCOS E OUTROS - VEJA DESCRITIVO DE ITENS 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=HYPERLINK("https://leilaoonline.com.br/lote/detalhe/69449", "348")</f>
      </c>
      <c r="B90" s="4" t="s">
        <f>=HYPERLINK("https://leilaoonline.com.br/lote/detalhe/69449", "CKS-MRO-040-2020- RODA ACIONADA - VEJA DESCRITIVO DE ITENS ")</f>
      </c>
      <c r="C90" s="4" t="inlineStr">
        <is>
          <t>Não vendido</t>
        </is>
      </c>
      <c r="D90" s="4" t="inlineStr">
        <is>
          <t>31</t>
        </is>
      </c>
      <c r="E90" s="5" t="inlineStr">
        <is>
          <t>4.100,00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=HYPERLINK("https://leilaoonline.com.br/lote/detalhe/69749", "349")</f>
      </c>
      <c r="B91" s="4" t="s">
        <f>=HYPERLINK("https://leilaoonline.com.br/lote/detalhe/69749", "CKS-MRO-045-2020- ALTERNADOR, MANGUEIRAS E OUTROS - VEJA DESCRITIVO DE ITENS ")</f>
      </c>
      <c r="C91" s="4" t="inlineStr">
        <is>
          <t>Não vendido</t>
        </is>
      </c>
      <c r="D91" s="4" t="inlineStr">
        <is>
          <t>13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=HYPERLINK("https://leilaoonline.com.br/lote/detalhe/69750", "350")</f>
      </c>
      <c r="B92" s="4" t="s">
        <f>=HYPERLINK("https://leilaoonline.com.br/lote/detalhe/69750", "CKS-MRO-047-2020- PARAFUSOS - ARRUELA E OUTROS-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=HYPERLINK("https://leilaoonline.com.br/lote/detalhe/69751", "351")</f>
      </c>
      <c r="B93" s="4" t="s">
        <f>=HYPERLINK("https://leilaoonline.com.br/lote/detalhe/69751", "CPBS-003-2020- TRANSMISSORES DE FORÇA MECANICA E OUTROS - VEJA DESCRITIVO DE ITENS ")</f>
      </c>
      <c r="C93" s="4" t="inlineStr">
        <is>
          <t>Vendido</t>
        </is>
      </c>
      <c r="D93" s="4" t="inlineStr">
        <is>
          <t>23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=HYPERLINK("https://leilaoonline.com.br/lote/detalhe/69757", "354")</f>
      </c>
      <c r="B94" s="4" t="s">
        <f>=HYPERLINK("https://leilaoonline.com.br/lote/detalhe/69757", "CPBS-012-2020- APROX. 30 KG ROLOS DE IMPACTO - VEJA DESCRITIVO DE ITENS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=HYPERLINK("https://leilaoonline.com.br/lote/detalhe/69762", "355")</f>
      </c>
      <c r="B95" s="4" t="s">
        <f>=HYPERLINK("https://leilaoonline.com.br/lote/detalhe/69762", "CPBS-013-2020- INSTRUMENTOS E ACESSORIOS, VALVULAS E OUTROS - VEJA DESCRITIVO DE ITENS ")</f>
      </c>
      <c r="C95" s="4" t="inlineStr">
        <is>
          <t>Vendido</t>
        </is>
      </c>
      <c r="D95" s="4" t="inlineStr">
        <is>
          <t>10</t>
        </is>
      </c>
      <c r="E95" s="5" t="inlineStr">
        <is>
          <t>1.200,00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=HYPERLINK("https://leilaoonline.com.br/lote/detalhe/69764", "356")</f>
      </c>
      <c r="B96" s="4" t="s">
        <f>=HYPERLINK("https://leilaoonline.com.br/lote/detalhe/69764", "CPBS-015-2020- VALVULAS, BOMBA ENGRENAGENS E OUTROS - VEJA DESCRITIVO DE ITENS ")</f>
      </c>
      <c r="C96" s="4" t="inlineStr">
        <is>
          <t>Vendido</t>
        </is>
      </c>
      <c r="D96" s="4" t="inlineStr">
        <is>
          <t>31</t>
        </is>
      </c>
      <c r="E96" s="5" t="inlineStr">
        <is>
          <t>3.300,00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=HYPERLINK("https://leilaoonline.com.br/lote/detalhe/69766", "357")</f>
      </c>
      <c r="B97" s="4" t="s">
        <f>=HYPERLINK("https://leilaoonline.com.br/lote/detalhe/69766", "FAB-065-2020- FLANGE COMPONENTE, ISOLADOR E OUTROS 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=HYPERLINK("https://leilaoonline.com.br/lote/detalhe/69767", "358")</f>
      </c>
      <c r="B98" s="4" t="s">
        <f>=HYPERLINK("https://leilaoonline.com.br/lote/detalhe/69767", "FAB-066-2020- TELA PENEIRA , ENGRENAGENS E OUTROS - VEJA DESCRITIVO DE ITENS ")</f>
      </c>
      <c r="C98" s="4" t="inlineStr">
        <is>
          <t>Não vendido</t>
        </is>
      </c>
      <c r="D98" s="4" t="inlineStr">
        <is>
          <t>22</t>
        </is>
      </c>
      <c r="E98" s="5" t="inlineStr">
        <is>
          <t>2.400,00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=HYPERLINK("https://leilaoonline.com.br/lote/detalhe/69771", "360")</f>
      </c>
      <c r="B99" s="4" t="s">
        <f>=HYPERLINK("https://leilaoonline.com.br/lote/detalhe/69771", "FAB-70-2020- FILTROS FLUIDOS DIVERSOS - VEJA DESCRITIVO DE ITENS 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=HYPERLINK("https://leilaoonline.com.br/lote/detalhe/69778", "366")</f>
      </c>
      <c r="B100" s="4" t="s">
        <f>=HYPERLINK("https://leilaoonline.com.br/lote/detalhe/69778", "FAB-84-2020- CORREIA V LISA, CELULA CARGA E OUTROS - VEJA DESCRITIVO DE ITENS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=HYPERLINK("https://leilaoonline.com.br/lote/detalhe/69780", "367")</f>
      </c>
      <c r="B101" s="4" t="s">
        <f>=HYPERLINK("https://leilaoonline.com.br/lote/detalhe/69780", "FAB-86-2020- VALVULAS RET. VALVULAS MANGOTES E OUTROS - VEJA DESCRITIVO DE ITENS 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1.700,00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=HYPERLINK("https://leilaoonline.com.br/lote/detalhe/69781", "368")</f>
      </c>
      <c r="B102" s="4" t="s">
        <f>=HYPERLINK("https://leilaoonline.com.br/lote/detalhe/69781", "GOV-076-2020- ELETRODUTO FLEX;CONDUITE, PARAFUSOS E OUTROS - VEJA DESCRITIVO DE ITENS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=HYPERLINK("https://leilaoonline.com.br/lote/detalhe/69783", "370")</f>
      </c>
      <c r="B103" s="4" t="s">
        <f>=HYPERLINK("https://leilaoonline.com.br/lote/detalhe/69783", "ITA-035-2020- CADEIRAS FIXAS DIVERSAS - VEJA DESCRITIVO DE ITENS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=HYPERLINK("https://leilaoonline.com.br/lote/detalhe/69786", "371")</f>
      </c>
      <c r="B104" s="4" t="s">
        <f>=HYPERLINK("https://leilaoonline.com.br/lote/detalhe/69786", "ITA-036-2020- CADEIRAS GIRATORIAS DIVERSAS - VEJA DESCRITIVO DE ITENS ")</f>
      </c>
      <c r="C104" s="4" t="inlineStr">
        <is>
          <t>Não vendido</t>
        </is>
      </c>
      <c r="D104" s="4" t="inlineStr">
        <is>
          <t>15</t>
        </is>
      </c>
      <c r="E104" s="5" t="inlineStr">
        <is>
          <t>1.700,00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=HYPERLINK("https://leilaoonline.com.br/lote/detalhe/69788", "372")</f>
      </c>
      <c r="B105" s="4" t="s">
        <f>=HYPERLINK("https://leilaoonline.com.br/lote/detalhe/69788", "ITA-037-2020- CADEIRAS GIRATÓRIAS DIVERSAS - VEJA DESCRITIVO DE ITENS ")</f>
      </c>
      <c r="C105" s="4" t="inlineStr">
        <is>
          <t>Não vendido</t>
        </is>
      </c>
      <c r="D105" s="4" t="inlineStr">
        <is>
          <t>14</t>
        </is>
      </c>
      <c r="E105" s="5" t="inlineStr">
        <is>
          <t>1.600,00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=HYPERLINK("https://leilaoonline.com.br/lote/detalhe/69790", "373")</f>
      </c>
      <c r="B106" s="4" t="s">
        <f>=HYPERLINK("https://leilaoonline.com.br/lote/detalhe/69790", "ITA-040-2020- ARMARIO MESA FECHADO, GAVETEIRO E OUTROS - VEJA DESCRITIVO DE ITENS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=HYPERLINK("https://leilaoonline.com.br/lote/detalhe/69792", "374")</f>
      </c>
      <c r="B107" s="4" t="s">
        <f>=HYPERLINK("https://leilaoonline.com.br/lote/detalhe/69792", "MARAB-028-2020- 01 - CONTAINER METALICO- LOC. MARABÁ - PA    ")</f>
      </c>
      <c r="C107" s="4" t="inlineStr">
        <is>
          <t>Vendido</t>
        </is>
      </c>
      <c r="D107" s="4" t="inlineStr">
        <is>
          <t>11</t>
        </is>
      </c>
      <c r="E107" s="5" t="inlineStr">
        <is>
          <t>2.900,00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=HYPERLINK("https://leilaoonline.com.br/lote/detalhe/69793", "375")</f>
      </c>
      <c r="B108" s="4" t="s">
        <f>=HYPERLINK("https://leilaoonline.com.br/lote/detalhe/69793", "MARAB-031-2020- 01 CONTAINER METALICO - LOC. MARABÁ - PA 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=HYPERLINK("https://leilaoonline.com.br/lote/detalhe/69794", "376")</f>
      </c>
      <c r="B109" s="4" t="s">
        <f>=HYPERLINK("https://leilaoonline.com.br/lote/detalhe/69794", "MCR-056-2020- FUSIVEL, ANEL E OUTROS - VEJA DESCRITIVO DE ITENS - LOC. Corumbá/ MS")</f>
      </c>
      <c r="C109" s="4" t="inlineStr">
        <is>
          <t>Vendido</t>
        </is>
      </c>
      <c r="D109" s="4" t="inlineStr">
        <is>
          <t>15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=HYPERLINK("https://leilaoonline.com.br/lote/detalhe/69801", "380")</f>
      </c>
      <c r="B110" s="4" t="s">
        <f>=HYPERLINK("https://leilaoonline.com.br/lote/detalhe/69801", "MCR-106-2020- ARRUELA, TAMPA, PARAFUSOS E OUTROS - VEJA DESCRITIVO DE ITENS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=HYPERLINK("https://leilaoonline.com.br/lote/detalhe/69810", "389")</f>
      </c>
      <c r="B111" s="4" t="s">
        <f>=HYPERLINK("https://leilaoonline.com.br/lote/detalhe/69810", "MUT-097-2020- PARAFUSOS, MODULOS ELETRICOS E OUTROS - VEJA DESCRITIVO DE ITENS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=HYPERLINK("https://leilaoonline.com.br/lote/detalhe/69811", "390")</f>
      </c>
      <c r="B112" s="4" t="s">
        <f>=HYPERLINK("https://leilaoonline.com.br/lote/detalhe/69811", "MUT-100-2020- JOELHO, MANGUEIRA, BUCHAS E OUTROS - VEJA DESCRITIVO DE ITENS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=HYPERLINK("https://leilaoonline.com.br/lote/detalhe/69815", "394")</f>
      </c>
      <c r="B113" s="4" t="s">
        <f>=HYPERLINK("https://leilaoonline.com.br/lote/detalhe/69815", "MUT-106-2020- BUCHAS , TRANSDUTOR , JUNTAS E OUTROS - VEJA DESCRITIVO DE ITENS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=HYPERLINK("https://leilaoonline.com.br/lote/detalhe/69816", "395")</f>
      </c>
      <c r="B114" s="4" t="s">
        <f>=HYPERLINK("https://leilaoonline.com.br/lote/detalhe/69816", "MUT-107-2020- LAMPADA INCANDESCENTE, VEDACAO PLANA E OUTROS- VEJA DESCRITIVO DE ITENS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=HYPERLINK("https://leilaoonline.com.br/lote/detalhe/69817", "396")</f>
      </c>
      <c r="B115" s="4" t="s">
        <f>=HYPERLINK("https://leilaoonline.com.br/lote/detalhe/69817", "MUT-108-2020- VEDAÇÃO PLANA , FUSIVEL E OUTROS -  VEJA DESCRITIVO DE ITENS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=HYPERLINK("https://leilaoonline.com.br/lote/detalhe/69818", "397")</f>
      </c>
      <c r="B116" s="4" t="s">
        <f>=HYPERLINK("https://leilaoonline.com.br/lote/detalhe/69818", "MUT-110-2020- ABRACADEIRA, ANEL TRAVA E OUTROS -  VEJA DESCRITIVO DE ITENS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=HYPERLINK("https://leilaoonline.com.br/lote/detalhe/69819", "398")</f>
      </c>
      <c r="B117" s="4" t="s">
        <f>=HYPERLINK("https://leilaoonline.com.br/lote/detalhe/69819", "MUT-115-2020- VALVULAS, TRANSFORMADORES E OUTROS-  VEJA DESCRITIVO DE ITENS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=HYPERLINK("https://leilaoonline.com.br/lote/detalhe/69755", "401")</f>
      </c>
      <c r="B118" s="4" t="s">
        <f>=HYPERLINK("https://leilaoonline.com.br/lote/detalhe/69755", "TIG-045-2020 - MOTOR, ROLAMENTO E OUTROS - VEJA DESCRITIVO DE ITENS - LOCALIZAÇÃO: MANGARATIBA- RIO DE JANEIRO")</f>
      </c>
      <c r="C118" s="4" t="inlineStr">
        <is>
          <t>Não vendido</t>
        </is>
      </c>
      <c r="D118" s="4" t="inlineStr">
        <is>
          <t>80</t>
        </is>
      </c>
      <c r="E118" s="5" t="inlineStr">
        <is>
          <t>9.400,00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=HYPERLINK("https://leilaoonline.com.br/lote/detalhe/69756", "402")</f>
      </c>
      <c r="B119" s="4" t="s">
        <f>=HYPERLINK("https://leilaoonline.com.br/lote/detalhe/69756", "TIG-044-2020 - ACOPLAMENTO BORRACHA, SENSOR E OUTROS- VEJA DESCRITIVO DE ITENS - LOCALIZAÇÃO: MANGARATIBA- RIO DE JANEIRO")</f>
      </c>
      <c r="C119" s="4" t="inlineStr">
        <is>
          <t>Vendido</t>
        </is>
      </c>
      <c r="D119" s="4" t="inlineStr">
        <is>
          <t>17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=HYPERLINK("https://leilaoonline.com.br/lote/detalhe/69758", "403")</f>
      </c>
      <c r="B120" s="4" t="s">
        <f>=HYPERLINK("https://leilaoonline.com.br/lote/detalhe/69758", "TIG-043-2020 - ROLAMENTO, MOTOR E OUTROS- VEJA DESCRITIVO DE ITENS - LOCALIZAÇÃO: MANGARATIBA- RIO DE JANEIRO")</f>
      </c>
      <c r="C120" s="4" t="inlineStr">
        <is>
          <t>Não vendido</t>
        </is>
      </c>
      <c r="D120" s="4" t="inlineStr">
        <is>
          <t>47</t>
        </is>
      </c>
      <c r="E120" s="5" t="inlineStr">
        <is>
          <t>5.000,00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=HYPERLINK("https://leilaoonline.com.br/lote/detalhe/69759", "404")</f>
      </c>
      <c r="B121" s="4" t="s">
        <f>=HYPERLINK("https://leilaoonline.com.br/lote/detalhe/69759", "TIG-042-2020 - 3 PEÇAS TAMBOR DE CORREIA TRANSPORTADORA - LOCALIZAÇÃO: MANGARATIBA- RIO DE JANEIRO")</f>
      </c>
      <c r="C121" s="4" t="inlineStr">
        <is>
          <t>Não vendido</t>
        </is>
      </c>
      <c r="D121" s="4" t="inlineStr">
        <is>
          <t>24</t>
        </is>
      </c>
      <c r="E121" s="5" t="inlineStr">
        <is>
          <t>2.900,00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=HYPERLINK("https://leilaoonline.com.br/lote/detalhe/69760", "405")</f>
      </c>
      <c r="B122" s="4" t="s">
        <f>=HYPERLINK("https://leilaoonline.com.br/lote/detalhe/69760", "TIG-041-2020 - 3 PEÇAS TAMBOR DE CORREIA TRANSPORTADORA - LOCALIZAÇÃO: MANGARATIBA- RIO DE JANEIRO")</f>
      </c>
      <c r="C122" s="4" t="inlineStr">
        <is>
          <t>Não vendido</t>
        </is>
      </c>
      <c r="D122" s="4" t="inlineStr">
        <is>
          <t>21</t>
        </is>
      </c>
      <c r="E122" s="5" t="inlineStr">
        <is>
          <t>2.700,00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=HYPERLINK("https://leilaoonline.com.br/lote/detalhe/69761", "406")</f>
      </c>
      <c r="B123" s="4" t="s">
        <f>=HYPERLINK("https://leilaoonline.com.br/lote/detalhe/69761", "TIG-040-2020 - TAMBOR DE CORREIA TRANSPORTADORA  - 3 PEÇAS SENDO 2 FABRICANTE MBR E 1 DO FABRICANTE FILSAN - LOCALIZAÇÃO: MANGARATIBA- RIO DE JANEIRO")</f>
      </c>
      <c r="C123" s="4" t="inlineStr">
        <is>
          <t>Não vendido</t>
        </is>
      </c>
      <c r="D123" s="4" t="inlineStr">
        <is>
          <t>23</t>
        </is>
      </c>
      <c r="E123" s="5" t="inlineStr">
        <is>
          <t>2.500,00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=HYPERLINK("https://leilaoonline.com.br/lote/detalhe/69763", "407")</f>
      </c>
      <c r="B124" s="4" t="s">
        <f>=HYPERLINK("https://leilaoonline.com.br/lote/detalhe/69763", "TIG-039-2020 - 4 PEÇAS TAMBOR DE CORREIA TRANSPORTADORA - LOCALIZAÇÃO: MANGARATIBA- RIO DE JANEIRO")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2.100,00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=HYPERLINK("https://leilaoonline.com.br/lote/detalhe/69768", "409")</f>
      </c>
      <c r="B125" s="4" t="s">
        <f>=HYPERLINK("https://leilaoonline.com.br/lote/detalhe/69768", "TIG-031-2020 - PARAFUSO, SEGMENTO E OUTROS - VEJA DESCRITIVO DE ITENS - LOCALIZAÇÃO: MANGARATIBA- RIO DE JANEIRO")</f>
      </c>
      <c r="C125" s="4" t="inlineStr">
        <is>
          <t>Não vendido</t>
        </is>
      </c>
      <c r="D125" s="4" t="inlineStr">
        <is>
          <t>49</t>
        </is>
      </c>
      <c r="E125" s="5" t="inlineStr">
        <is>
          <t>5.100,00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=HYPERLINK("https://leilaoonline.com.br/lote/detalhe/69770", "410")</f>
      </c>
      <c r="B126" s="4" t="s">
        <f>=HYPERLINK("https://leilaoonline.com.br/lote/detalhe/69770", "TIG-030-2020 - 1 PEÇA REDUTOR DE GIRO DA CN01, FABRICANTE: POHLIG HEC - LOCALIZAÇÃO: MANGARATIBA- RIO DE JANEIRO")</f>
      </c>
      <c r="C126" s="4" t="inlineStr">
        <is>
          <t>Não vendido</t>
        </is>
      </c>
      <c r="D126" s="4" t="inlineStr">
        <is>
          <t>11</t>
        </is>
      </c>
      <c r="E126" s="5" t="inlineStr">
        <is>
          <t>1.300,00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=HYPERLINK("https://leilaoonline.com.br/lote/detalhe/69785", "414")</f>
      </c>
      <c r="B127" s="4" t="s">
        <f>=HYPERLINK("https://leilaoonline.com.br/lote/detalhe/69785", "TIG-024-2020 - LAMINA RASPADORA, ROLAMENTO - VEJA DESCRITIVO DE ITENS - LOCALIZAÇÃO: MANGARATIBA- RIO DE JANEIRO")</f>
      </c>
      <c r="C127" s="4" t="inlineStr">
        <is>
          <t>Não vendido</t>
        </is>
      </c>
      <c r="D127" s="4" t="inlineStr">
        <is>
          <t>21</t>
        </is>
      </c>
      <c r="E127" s="5" t="inlineStr">
        <is>
          <t>2.300,00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=HYPERLINK("https://leilaoonline.com.br/lote/detalhe/69787", "415")</f>
      </c>
      <c r="B128" s="4" t="s">
        <f>=HYPERLINK("https://leilaoonline.com.br/lote/detalhe/69787", "TIG-023-2020 - PARTES E PECAS; NOME DO ITEM: REFIL VEDAÇÃO; APLICAÇÃO: TRANSPORTADOR CORREIA - VEJA DESCRITIVO DE ITENS - LOCALIZAÇÃO: MANGARATIBA- RIO DE JANEIRO")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=HYPERLINK("https://leilaoonline.com.br/lote/detalhe/69797", "419")</f>
      </c>
      <c r="B129" s="4" t="s">
        <f>=HYPERLINK("https://leilaoonline.com.br/lote/detalhe/69797", "TIG-016-2020 - TRANSISTOR, PONTE CONECTORA E OUTROS - VEJA DESCRITIVO DE ITENS - LOCALIZAÇÃO: MANGARATIBA- RIO DE JANEIRO")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=HYPERLINK("https://leilaoonline.com.br/lote/detalhe/69821", "450")</f>
      </c>
      <c r="B130" s="4" t="s">
        <f>=HYPERLINK("https://leilaoonline.com.br/lote/detalhe/69821", "MUT-118-2020- CORREIAS, MANGUEIRAS E OUTROS- VEJA DESCRITIVO DE ITENS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=HYPERLINK("https://leilaoonline.com.br/lote/detalhe/69822", "451")</f>
      </c>
      <c r="B131" s="4" t="s">
        <f>=HYPERLINK("https://leilaoonline.com.br/lote/detalhe/69822", "MUT-119-2020- POLIA MOVIDA, PINO COMPONENTE E OUTROS- VEJA DESCRITIVO DE ITENS 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=HYPERLINK("https://leilaoonline.com.br/lote/detalhe/69823", "452")</f>
      </c>
      <c r="B132" s="4" t="s">
        <f>=HYPERLINK("https://leilaoonline.com.br/lote/detalhe/69823", "MUT-120-2020- INTERRUPTOR ELETRICO, FILTRO FLUIDO HIDR E OUTROS-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=HYPERLINK("https://leilaoonline.com.br/lote/detalhe/69824", "453")</f>
      </c>
      <c r="B133" s="4" t="s">
        <f>=HYPERLINK("https://leilaoonline.com.br/lote/detalhe/69824", "MUT-121-2020- Conjunto de parafusos, Peças e acessórios de filtros e outros - VEJA DESCRITIVO DE ITENS ")</f>
      </c>
      <c r="C133" s="4" t="inlineStr">
        <is>
          <t>Não vendido</t>
        </is>
      </c>
      <c r="D133" s="4" t="inlineStr">
        <is>
          <t>9</t>
        </is>
      </c>
      <c r="E133" s="5" t="inlineStr">
        <is>
          <t>1.100,00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=HYPERLINK("https://leilaoonline.com.br/lote/detalhe/69828", "456")</f>
      </c>
      <c r="B134" s="4" t="s">
        <f>=HYPERLINK("https://leilaoonline.com.br/lote/detalhe/69828", "MUT-130-2020- MBR VENTILADOR, MBR ARMADURA E OUTROS -  VEJA DESCRITIVO DE ITENS ")</f>
      </c>
      <c r="C134" s="4" t="inlineStr">
        <is>
          <t>Vendido</t>
        </is>
      </c>
      <c r="D134" s="4" t="inlineStr">
        <is>
          <t>95</t>
        </is>
      </c>
      <c r="E134" s="5" t="inlineStr">
        <is>
          <t>12.000,00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=HYPERLINK("https://leilaoonline.com.br/lote/detalhe/69829", "457")</f>
      </c>
      <c r="B135" s="4" t="s">
        <f>=HYPERLINK("https://leilaoonline.com.br/lote/detalhe/69829", "MUT-136-2020- ANEIS, DISCOS E OUTROS -  VEJA DESCRITIVO DE ITENS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=HYPERLINK("https://leilaoonline.com.br/lote/detalhe/69830", "458")</f>
      </c>
      <c r="B136" s="4" t="s">
        <f>=HYPERLINK("https://leilaoonline.com.br/lote/detalhe/69830", "MUT-138-2020- FILTRO FLUIDO OLEO HIDR, ROLAMENTOS E OUTROS - VEJA DESCRITIVO DE ITENS 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=HYPERLINK("https://leilaoonline.com.br/lote/detalhe/69831", "459")</f>
      </c>
      <c r="B137" s="4" t="s">
        <f>=HYPERLINK("https://leilaoonline.com.br/lote/detalhe/69831", "MUT-140-2020- POLTRONAS DIVERSAS - VEJA DESCRITIVO DE ITENS 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=HYPERLINK("https://leilaoonline.com.br/lote/detalhe/69832", "460")</f>
      </c>
      <c r="B138" s="4" t="s">
        <f>=HYPERLINK("https://leilaoonline.com.br/lote/detalhe/69832", "MUT-143-2020- TRANSMISSOR PRESSAO, ADAPTADOR E OUTROS - VEJA DESCRITIVO DE ITENS ")</f>
      </c>
      <c r="C138" s="4" t="inlineStr">
        <is>
          <t>Não vendido</t>
        </is>
      </c>
      <c r="D138" s="4" t="inlineStr">
        <is>
          <t>9</t>
        </is>
      </c>
      <c r="E138" s="5" t="inlineStr">
        <is>
          <t>1.100,00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=HYPERLINK("https://leilaoonline.com.br/lote/detalhe/69833", "461")</f>
      </c>
      <c r="B139" s="4" t="s">
        <f>=HYPERLINK("https://leilaoonline.com.br/lote/detalhe/69833", "MUT-144-2020- VEDACAO PLANA, FILTRO FLUIDO E OUTROS - VEJA DESCRITIVO DE ITENS 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=HYPERLINK("https://leilaoonline.com.br/lote/detalhe/69834", "462")</f>
      </c>
      <c r="B140" s="4" t="s">
        <f>=HYPERLINK("https://leilaoonline.com.br/lote/detalhe/69834", "MUT-145-2020- VEDACAO PLANA, PLACA COMPONENTE E OUTROS - VEJA DESCRITIVO DE ITENS ")</f>
      </c>
      <c r="C140" s="4" t="inlineStr">
        <is>
          <t>Não vendido</t>
        </is>
      </c>
      <c r="D140" s="4" t="inlineStr">
        <is>
          <t>23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=HYPERLINK("https://leilaoonline.com.br/lote/detalhe/69835", "463")</f>
      </c>
      <c r="B141" s="4" t="s">
        <f>=HYPERLINK("https://leilaoonline.com.br/lote/detalhe/69835", "MUT-MBR-142-2020- GAVETEIROS DIVERSOS - VEJA DESCRITIVO DE ITENS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=HYPERLINK("https://leilaoonline.com.br/lote/detalhe/69837", "465")</f>
      </c>
      <c r="B142" s="4" t="s">
        <f>=HYPERLINK("https://leilaoonline.com.br/lote/detalhe/69837", "SFH-007-2020- MANGUEIRAS BOBCAT DIVERSAS- VEJA DESCRITIVO DE ITENS 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=HYPERLINK("https://leilaoonline.com.br/lote/detalhe/69838", "466")</f>
      </c>
      <c r="B143" s="4" t="s">
        <f>=HYPERLINK("https://leilaoonline.com.br/lote/detalhe/69838", "SFH-008-2020- MANCAL ROLAMENTOS, PORCAS E OUTROS - VEJA DESCRITIVO DE ITENS 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=HYPERLINK("https://leilaoonline.com.br/lote/detalhe/69839", "467")</f>
      </c>
      <c r="B144" s="4" t="s">
        <f>=HYPERLINK("https://leilaoonline.com.br/lote/detalhe/69839", "SFH-011-2020- MANGUEIRAS BOBCAT, MANGOTE , CORREIA E OUTROS - VEJA DESCRITIVO DE ITENS 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=HYPERLINK("https://leilaoonline.com.br/lote/detalhe/69840", "468")</f>
      </c>
      <c r="B145" s="4" t="s">
        <f>=HYPERLINK("https://leilaoonline.com.br/lote/detalhe/69840", "SFH-015-2020- KITS CONTATO, BUCHAS E OUTROS - VEJA DESCRITIVO DE ITENS 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=HYPERLINK("https://leilaoonline.com.br/lote/detalhe/69842", "470")</f>
      </c>
      <c r="B146" s="4" t="s">
        <f>=HYPERLINK("https://leilaoonline.com.br/lote/detalhe/69842", "SHF-016-2020- ARRUELAS PLANAS, CORREIAS LISAS E OUTROS - VEJA DESCRITIVO DE ITENS 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300,00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=HYPERLINK("https://leilaoonline.com.br/lote/detalhe/69843", "471")</f>
      </c>
      <c r="B147" s="4" t="s">
        <f>=HYPERLINK("https://leilaoonline.com.br/lote/detalhe/69843", "SIS-002-2020- 01 SUQUEIRA INDUSTRIAL 100L BEGEL , 01 GELADEIRA INDUSTRIAL 4 PORTAS LOC. SANTA INES")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=HYPERLINK("https://leilaoonline.com.br/lote/detalhe/69845", "473")</f>
      </c>
      <c r="B148" s="4" t="s">
        <f>=HYPERLINK("https://leilaoonline.com.br/lote/detalhe/69845", "SLB-033-2020- FILTRO OLEO, AMORTECEDORES E OUTROS - VEJA DESCRITIVO DE ITENS 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=HYPERLINK("https://leilaoonline.com.br/lote/detalhe/69846", "474")</f>
      </c>
      <c r="B149" s="4" t="s">
        <f>=HYPERLINK("https://leilaoonline.com.br/lote/detalhe/69846", "SLB-042-2020- VENTILADOR ARREFECIMENTO, PORTA INJETOR E OUTROS - VEJA DESCRITIVO DE ITENS ")</f>
      </c>
      <c r="C149" s="4" t="inlineStr">
        <is>
          <t>Não vendido</t>
        </is>
      </c>
      <c r="D149" s="4" t="inlineStr">
        <is>
          <t>4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=HYPERLINK("https://leilaoonline.com.br/lote/detalhe/69847", "475")</f>
      </c>
      <c r="B150" s="4" t="s">
        <f>=HYPERLINK("https://leilaoonline.com.br/lote/detalhe/69847", "SLB-043-2020- 01 TACOMETRO 1124136 CATERPILLAR- LOC. Marabá/ PA")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300,00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=HYPERLINK("https://leilaoonline.com.br/lote/detalhe/69848", "476")</f>
      </c>
      <c r="B151" s="4" t="s">
        <f>=HYPERLINK("https://leilaoonline.com.br/lote/detalhe/69848", "SLB-044-2020- BUCHAS, ENGRENAGENS E OUTROS - VEJA DESCRITIVO DE ITENS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300,00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=HYPERLINK("https://leilaoonline.com.br/lote/detalhe/69849", "477")</f>
      </c>
      <c r="B152" s="4" t="s">
        <f>=HYPERLINK("https://leilaoonline.com.br/lote/detalhe/69849", "SLB-045-202O- BLOCOS CONTATOS, CAIXA MANCAL  E OUTROS - VEJA DESCRITIVO DE ITENS 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=HYPERLINK("https://leilaoonline.com.br/lote/detalhe/69850", "478")</f>
      </c>
      <c r="B153" s="4" t="s">
        <f>=HYPERLINK("https://leilaoonline.com.br/lote/detalhe/69850", "SLB-046-2020- LAMPADAS COMPONENTE, PARAFUSOS E OUTROS -VEJA DESCRITIVO DE ITENS  ")</f>
      </c>
      <c r="C153" s="4" t="inlineStr">
        <is>
          <t>Não vendido</t>
        </is>
      </c>
      <c r="D153" s="4" t="inlineStr">
        <is>
          <t>13</t>
        </is>
      </c>
      <c r="E153" s="5" t="inlineStr">
        <is>
          <t>1.500,00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=HYPERLINK("https://leilaoonline.com.br/lote/detalhe/69851", "479")</f>
      </c>
      <c r="B154" s="4" t="s">
        <f>=HYPERLINK("https://leilaoonline.com.br/lote/detalhe/69851", "SLB-047-2020- ELEMENTO FILTRO, TUBOS, MANGUEIRAS E OUTROS - VEJA DESCRITIVO DE ITENS ")</f>
      </c>
      <c r="C154" s="4" t="inlineStr">
        <is>
          <t>Vendido</t>
        </is>
      </c>
      <c r="D154" s="4" t="inlineStr">
        <is>
          <t>5</t>
        </is>
      </c>
      <c r="E154" s="5" t="inlineStr">
        <is>
          <t>1.976,00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=HYPERLINK("https://leilaoonline.com.br/lote/detalhe/69853", "481")</f>
      </c>
      <c r="B155" s="4" t="s">
        <f>=HYPERLINK("https://leilaoonline.com.br/lote/detalhe/69853", "SLS-MRO-040-2020- DISCO COMPONENTE, FILTRO FLUIDO AR E OUTROS - VEJA DESCRITIVO DE ITENS ")</f>
      </c>
      <c r="C155" s="4" t="inlineStr">
        <is>
          <t>Não vendido</t>
        </is>
      </c>
      <c r="D155" s="4" t="inlineStr">
        <is>
          <t>29</t>
        </is>
      </c>
      <c r="E155" s="5" t="inlineStr">
        <is>
          <t>3.100,00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=HYPERLINK("https://leilaoonline.com.br/lote/detalhe/69855", "483")</f>
      </c>
      <c r="B156" s="4" t="s">
        <f>=HYPERLINK("https://leilaoonline.com.br/lote/detalhe/69855", "SLS-MRO-043-2020- CACAMBA, CAVALETE E OUTROS - VEJA DESCRITIVO DE ITENS ")</f>
      </c>
      <c r="C156" s="4" t="inlineStr">
        <is>
          <t>Não vendido</t>
        </is>
      </c>
      <c r="D156" s="4" t="inlineStr">
        <is>
          <t>18</t>
        </is>
      </c>
      <c r="E156" s="5" t="inlineStr">
        <is>
          <t>2.400,00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=HYPERLINK("https://leilaoonline.com.br/lote/detalhe/69856", "484")</f>
      </c>
      <c r="B157" s="4" t="s">
        <f>=HYPERLINK("https://leilaoonline.com.br/lote/detalhe/69856", "SLS-MRO-111-2020- BOTAO COMANDO , ARRUELA ACO 130MM 175MM E OUTROS - VEJA DESCRITIVO DE ITENS ")</f>
      </c>
      <c r="C157" s="4" t="inlineStr">
        <is>
          <t>Não vendido</t>
        </is>
      </c>
      <c r="D157" s="4" t="inlineStr">
        <is>
          <t>18</t>
        </is>
      </c>
      <c r="E157" s="5" t="inlineStr">
        <is>
          <t>2.000,00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=HYPERLINK("https://leilaoonline.com.br/lote/detalhe/69857", "485")</f>
      </c>
      <c r="B158" s="4" t="s">
        <f>=HYPERLINK("https://leilaoonline.com.br/lote/detalhe/69857", "SLS-MRO-115-2020- ROLAMENTO , MOTORES, ACOPLAMENTOS E OUTROS - VEJA DESCRITIVO DE ITENS ")</f>
      </c>
      <c r="C158" s="4" t="inlineStr">
        <is>
          <t>Não vendido</t>
        </is>
      </c>
      <c r="D158" s="4" t="inlineStr">
        <is>
          <t>143</t>
        </is>
      </c>
      <c r="E158" s="5" t="inlineStr">
        <is>
          <t>17.250,00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=HYPERLINK("https://leilaoonline.com.br/lote/detalhe/69858", "486")</f>
      </c>
      <c r="B159" s="4" t="s">
        <f>=HYPERLINK("https://leilaoonline.com.br/lote/detalhe/69858", "SLS-MRO-214-2020- MANGUEIRA AR , ENGRENAGEM E OUTROS - VEJA DESCRITIVO DE ITENS ")</f>
      </c>
      <c r="C159" s="4" t="inlineStr">
        <is>
          <t>Não vendido</t>
        </is>
      </c>
      <c r="D159" s="4" t="inlineStr">
        <is>
          <t>8</t>
        </is>
      </c>
      <c r="E159" s="5" t="inlineStr">
        <is>
          <t>1.000,00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=HYPERLINK("https://leilaoonline.com.br/lote/detalhe/69859", "487")</f>
      </c>
      <c r="B160" s="4" t="s">
        <f>=HYPERLINK("https://leilaoonline.com.br/lote/detalhe/69859", "SSG-025-2020-MRO- MODULOS, ADAPTADORES E OUTROS- VEJA DESCRITIVO DE ITENS ")</f>
      </c>
      <c r="C160" s="4" t="inlineStr">
        <is>
          <t>Não vendido</t>
        </is>
      </c>
      <c r="D160" s="4" t="inlineStr">
        <is>
          <t>9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=HYPERLINK("https://leilaoonline.com.br/lote/detalhe/69860", "488")</f>
      </c>
      <c r="B161" s="4" t="s">
        <f>=HYPERLINK("https://leilaoonline.com.br/lote/detalhe/69860", "SSG-027-2020-MRO- ABRACADEIRA A5845 ATLAS COPCO, KIT COMPONENTE E OUTROS - VEJA DESCRITIVO DE ITENS 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=HYPERLINK("https://leilaoonline.com.br/lote/detalhe/69861", "489")</f>
      </c>
      <c r="B162" s="4" t="s">
        <f>=HYPERLINK("https://leilaoonline.com.br/lote/detalhe/69861", "SSG-028-2020-MRO- RETENTOR , PARAFUSOS , MANGUEIRAS E OUTROS - VEJA DESCRITIVO DE ITENS 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=HYPERLINK("https://leilaoonline.com.br/lote/detalhe/69862", "490")</f>
      </c>
      <c r="B163" s="4" t="s">
        <f>=HYPERLINK("https://leilaoonline.com.br/lote/detalhe/69862", "SSG-029-2020-MRO- CONECTOR , KIT MANUTENÇÃO, TRANSFORMADOR E OUTROS - VEJA DESCRITIVO DE ITENS 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400,00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=HYPERLINK("https://leilaoonline.com.br/lote/detalhe/69863", "491")</f>
      </c>
      <c r="B164" s="4" t="s">
        <f>=HYPERLINK("https://leilaoonline.com.br/lote/detalhe/69863", "SSG-030-2020-MRO- CHAVE COMPONENTE, VALVULAS, FILTROS E OUTROS - VEJA DESCRITIVO DE ITENS 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400,00</t>
        </is>
      </c>
      <c r="F1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2026-07-14T02:11:42.00Z</dcterms:created>
  <dc:creator>Tellks Tecnologia</dc:creator>
  <cp:revision>0</cp:revision>
</cp:coreProperties>
</file>