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28 TRATORES - 17 CAMINHÕES MB, VW - CAT 938H 2011 - 24 REBOQUES 12,5 M - S10 -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19/11/2020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=HYPERLINK("https://leilaoonline.com.br/lote/detalhe/65093", "2011")</f>
      </c>
      <c r="B11" s="4" t="s">
        <f>=HYPERLINK("https://leilaoonline.com.br/lote/detalhe/65093", " TRATOR VALTRA 205 HIFLOW 4X4, ANO 2011, FR360639, UND DIAMANTE")</f>
      </c>
      <c r="C11" s="4" t="inlineStr">
        <is>
          <t>Não vendido</t>
        </is>
      </c>
      <c r="D11" s="4" t="inlineStr">
        <is>
          <t>64</t>
        </is>
      </c>
      <c r="E11" s="5" t="inlineStr">
        <is>
          <t>84.000,00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=HYPERLINK("https://leilaoonline.com.br/lote/detalhe/65034", "2042")</f>
      </c>
      <c r="B12" s="4" t="s">
        <f>=HYPERLINK("https://leilaoonline.com.br/lote/detalhe/65034", " TRANSBORDO ATA 12T, ANO 2010, FR70609, UND DIAMANTE")</f>
      </c>
      <c r="C12" s="4" t="inlineStr">
        <is>
          <t>Vendido</t>
        </is>
      </c>
      <c r="D12" s="4" t="inlineStr">
        <is>
          <t>27</t>
        </is>
      </c>
      <c r="E12" s="5" t="inlineStr">
        <is>
          <t>11.550,00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=HYPERLINK("https://leilaoonline.com.br/lote/detalhe/65040", "2043")</f>
      </c>
      <c r="B13" s="4" t="s">
        <f>=HYPERLINK("https://leilaoonline.com.br/lote/detalhe/65040", " TRANSBORDO ATA 12T, ANO 2012, FR70621, UND DIAMANTE")</f>
      </c>
      <c r="C13" s="4" t="inlineStr">
        <is>
          <t>Vendido</t>
        </is>
      </c>
      <c r="D13" s="4" t="inlineStr">
        <is>
          <t>30</t>
        </is>
      </c>
      <c r="E13" s="5" t="inlineStr">
        <is>
          <t>12.250,00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=HYPERLINK("https://leilaoonline.com.br/lote/detalhe/65039", "2044")</f>
      </c>
      <c r="B14" s="4" t="s">
        <f>=HYPERLINK("https://leilaoonline.com.br/lote/detalhe/65039", " CARRETA DE TORTA, FR103620, UND DIAMANTE")</f>
      </c>
      <c r="C14" s="4" t="inlineStr">
        <is>
          <t>Vendido</t>
        </is>
      </c>
      <c r="D14" s="4" t="inlineStr">
        <is>
          <t>18</t>
        </is>
      </c>
      <c r="E14" s="5" t="inlineStr">
        <is>
          <t>5.750,00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=HYPERLINK("https://leilaoonline.com.br/lote/detalhe/65036", "2045")</f>
      </c>
      <c r="B15" s="4" t="s">
        <f>=HYPERLINK("https://leilaoonline.com.br/lote/detalhe/65036", " CARRETA DE TORTA, FR103619, UND DIAMANTE")</f>
      </c>
      <c r="C15" s="4" t="inlineStr">
        <is>
          <t>Vendido</t>
        </is>
      </c>
      <c r="D15" s="4" t="inlineStr">
        <is>
          <t>19</t>
        </is>
      </c>
      <c r="E15" s="5" t="inlineStr">
        <is>
          <t>6.000,00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=HYPERLINK("https://leilaoonline.com.br/lote/detalhe/65043", "2046")</f>
      </c>
      <c r="B16" s="4" t="s">
        <f>=HYPERLINK("https://leilaoonline.com.br/lote/detalhe/65043", " REBOQUE BAÚ, ANO 1991/1991, FR96504, UND DIAMANTE")</f>
      </c>
      <c r="C16" s="4" t="inlineStr">
        <is>
          <t>Não vendido</t>
        </is>
      </c>
      <c r="D16" s="4" t="inlineStr">
        <is>
          <t>52</t>
        </is>
      </c>
      <c r="E16" s="5" t="inlineStr">
        <is>
          <t>18.000,00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=HYPERLINK("https://leilaoonline.com.br/lote/detalhe/65037", "2047")</f>
      </c>
      <c r="B17" s="4" t="s">
        <f>=HYPERLINK("https://leilaoonline.com.br/lote/detalhe/65037", " PLANTADEIRA DMB, FR103903, UND DIAMANTE")</f>
      </c>
      <c r="C17" s="4" t="inlineStr">
        <is>
          <t>Vendido</t>
        </is>
      </c>
      <c r="D17" s="4" t="inlineStr">
        <is>
          <t>5</t>
        </is>
      </c>
      <c r="E17" s="5" t="inlineStr">
        <is>
          <t>9.250,00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=HYPERLINK("https://leilaoonline.com.br/lote/detalhe/65042", "2048")</f>
      </c>
      <c r="B18" s="4" t="s">
        <f>=HYPERLINK("https://leilaoonline.com.br/lote/detalhe/65042", " TRATOR VALTRA BH 210I, ANO 2014, FR116533, UND DIAMANTE")</f>
      </c>
      <c r="C18" s="4" t="inlineStr">
        <is>
          <t>Não vendido</t>
        </is>
      </c>
      <c r="D18" s="4" t="inlineStr">
        <is>
          <t>115</t>
        </is>
      </c>
      <c r="E18" s="5" t="inlineStr">
        <is>
          <t>100.000,00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=HYPERLINK("https://leilaoonline.com.br/lote/detalhe/65044", "2049")</f>
      </c>
      <c r="B19" s="4" t="s">
        <f>=HYPERLINK("https://leilaoonline.com.br/lote/detalhe/65044", " TRATOR VALTRA BH 205, ANO 2008, FR163436, UND DIAMANTE")</f>
      </c>
      <c r="C19" s="4" t="inlineStr">
        <is>
          <t>Vendido</t>
        </is>
      </c>
      <c r="D19" s="4" t="inlineStr">
        <is>
          <t>78</t>
        </is>
      </c>
      <c r="E19" s="5" t="inlineStr">
        <is>
          <t>72.500,00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=HYPERLINK("https://leilaoonline.com.br/lote/detalhe/66064", "2050")</f>
      </c>
      <c r="B20" s="4" t="s">
        <f>=HYPERLINK("https://leilaoonline.com.br/lote/detalhe/66064", "6,6 toneladas de INOX 420, (6 ANÉIS cada pesa 1,1 tonelda), S/FR, UND DIAMANTE (BIOMASSA) VENDA POR LOTE")</f>
      </c>
      <c r="C20" s="4" t="inlineStr">
        <is>
          <t>Vendido</t>
        </is>
      </c>
      <c r="D20" s="4" t="inlineStr">
        <is>
          <t>21</t>
        </is>
      </c>
      <c r="E20" s="5" t="inlineStr">
        <is>
          <t>11.500,00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=HYPERLINK("https://leilaoonline.com.br/lote/detalhe/66565", "2051")</f>
      </c>
      <c r="B21" s="4" t="s">
        <f>=HYPERLINK("https://leilaoonline.com.br/lote/detalhe/66565", "160 toneladas SUCATA DE 6 EVAPORADORES (FERRO, INOX FERROSO E COBRE maior parte ferro), veja especificações, VENDA POR LOTE - S/FR,  UND DIAMANTE")</f>
      </c>
      <c r="C21" s="4" t="inlineStr">
        <is>
          <t>Vendido</t>
        </is>
      </c>
      <c r="D21" s="4" t="inlineStr">
        <is>
          <t>7</t>
        </is>
      </c>
      <c r="E21" s="5" t="inlineStr">
        <is>
          <t>240.000,00</t>
        </is>
      </c>
      <c r="F21" s="4" t="inlineStr">
        <is>
          <t>2000.00</t>
        </is>
      </c>
    </row>
    <row collapsed="false" customFormat="false" customHeight="false" hidden="false" ht="12.1" outlineLevel="0" r="22">
      <c r="A22" s="5" t="s">
        <f>=HYPERLINK("https://leilaoonline.com.br/lote/detalhe/65048", "3170")</f>
      </c>
      <c r="B22" s="4" t="s">
        <f>=HYPERLINK("https://leilaoonline.com.br/lote/detalhe/65048", " TRATOR VALTRA BH 210I, ANO 2014, FR71886, UND BARRA")</f>
      </c>
      <c r="C22" s="4" t="inlineStr">
        <is>
          <t>Não vendido</t>
        </is>
      </c>
      <c r="D22" s="4" t="inlineStr">
        <is>
          <t>110</t>
        </is>
      </c>
      <c r="E22" s="5" t="inlineStr">
        <is>
          <t>106.500,00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=HYPERLINK("https://leilaoonline.com.br/lote/detalhe/65045", "3172")</f>
      </c>
      <c r="B23" s="4" t="s">
        <f>=HYPERLINK("https://leilaoonline.com.br/lote/detalhe/65045", " SR/USICAMP SRCP E2 10000, ANO 2008/2008 FR96257, UND BARRA")</f>
      </c>
      <c r="C23" s="4" t="inlineStr">
        <is>
          <t>Vendido</t>
        </is>
      </c>
      <c r="D23" s="4" t="inlineStr">
        <is>
          <t>10</t>
        </is>
      </c>
      <c r="E23" s="5" t="inlineStr">
        <is>
          <t>19.500,00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=HYPERLINK("https://leilaoonline.com.br/lote/detalhe/65047", "3173")</f>
      </c>
      <c r="B24" s="4" t="s">
        <f>=HYPERLINK("https://leilaoonline.com.br/lote/detalhe/65047", " TRANSBORDO ATA, FR101983, UND BARRA")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4.750,00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=HYPERLINK("https://leilaoonline.com.br/lote/detalhe/65049", "3174")</f>
      </c>
      <c r="B25" s="4" t="s">
        <f>=HYPERLINK("https://leilaoonline.com.br/lote/detalhe/65049", " TRANSBORDO, ANO 2009, FR101984, UND BARRA")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5.000,00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=HYPERLINK("https://leilaoonline.com.br/lote/detalhe/65046", "3175")</f>
      </c>
      <c r="B26" s="4" t="s">
        <f>=HYPERLINK("https://leilaoonline.com.br/lote/detalhe/65046", " PRANCHA R/RODOFORTSA RC 3E, ANO 2010/2010, FR96895, UND BARRA")</f>
      </c>
      <c r="C26" s="4" t="inlineStr">
        <is>
          <t>Vendido</t>
        </is>
      </c>
      <c r="D26" s="4" t="inlineStr">
        <is>
          <t>44</t>
        </is>
      </c>
      <c r="E26" s="5" t="inlineStr">
        <is>
          <t>35.500,00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=HYPERLINK("https://leilaoonline.com.br/lote/detalhe/65418", "3176")</f>
      </c>
      <c r="B27" s="4" t="s">
        <f>=HYPERLINK("https://leilaoonline.com.br/lote/detalhe/65418", "79 PNEUS USADOS, S/FR, UND BARRA veja especificações")</f>
      </c>
      <c r="C27" s="4" t="inlineStr">
        <is>
          <t>Vendido</t>
        </is>
      </c>
      <c r="D27" s="4" t="inlineStr">
        <is>
          <t>143</t>
        </is>
      </c>
      <c r="E27" s="5" t="inlineStr">
        <is>
          <t>21.500,00</t>
        </is>
      </c>
      <c r="F27" s="4" t="inlineStr">
        <is>
          <t>300.00</t>
        </is>
      </c>
    </row>
    <row collapsed="false" customFormat="false" customHeight="false" hidden="false" ht="12.1" outlineLevel="0" r="28">
      <c r="A28" s="5" t="s">
        <f>=HYPERLINK("https://leilaoonline.com.br/lote/detalhe/65059", "4135")</f>
      </c>
      <c r="B28" s="4" t="s">
        <f>=HYPERLINK("https://leilaoonline.com.br/lote/detalhe/65059", " TRATOR VALTRA BH 210I, ANO 2015, FR18056, UND PARAÍSO")</f>
      </c>
      <c r="C28" s="4" t="inlineStr">
        <is>
          <t>Não vendido</t>
        </is>
      </c>
      <c r="D28" s="4" t="inlineStr">
        <is>
          <t>111</t>
        </is>
      </c>
      <c r="E28" s="5" t="inlineStr">
        <is>
          <t>102.000,00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=HYPERLINK("https://leilaoonline.com.br/lote/detalhe/65058", "4136")</f>
      </c>
      <c r="B29" s="4" t="s">
        <f>=HYPERLINK("https://leilaoonline.com.br/lote/detalhe/65058", " TRATOR N. HOLLAND TS 6020, ANO 2012, FR49389, UND PARAÍSO")</f>
      </c>
      <c r="C29" s="4" t="inlineStr">
        <is>
          <t>Vendido</t>
        </is>
      </c>
      <c r="D29" s="4" t="inlineStr">
        <is>
          <t>61</t>
        </is>
      </c>
      <c r="E29" s="5" t="inlineStr">
        <is>
          <t>81.000,00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=HYPERLINK("https://leilaoonline.com.br/lote/detalhe/65062", "4137")</f>
      </c>
      <c r="B30" s="4" t="s">
        <f>=HYPERLINK("https://leilaoonline.com.br/lote/detalhe/65062", " TRATOR VALTRA BH 210I, ANO 2015, FR18054, UND PARAÍSO")</f>
      </c>
      <c r="C30" s="4" t="inlineStr">
        <is>
          <t>Vendido</t>
        </is>
      </c>
      <c r="D30" s="4" t="inlineStr">
        <is>
          <t>112</t>
        </is>
      </c>
      <c r="E30" s="5" t="inlineStr">
        <is>
          <t>102.000,00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=HYPERLINK("https://leilaoonline.com.br/lote/detalhe/65053", "4138")</f>
      </c>
      <c r="B31" s="4" t="s">
        <f>=HYPERLINK("https://leilaoonline.com.br/lote/detalhe/65053", " CAMINHÃO SCANIA, ANO....,FR19805, UND PARAÍSO - VENDA SEM O TANQUE -")</f>
      </c>
      <c r="C31" s="4" t="inlineStr">
        <is>
          <t>Não vendido</t>
        </is>
      </c>
      <c r="D31" s="4" t="inlineStr">
        <is>
          <t>9</t>
        </is>
      </c>
      <c r="E31" s="5" t="inlineStr">
        <is>
          <t>23.000,00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=HYPERLINK("https://leilaoonline.com.br/lote/detalhe/65061", "4139")</f>
      </c>
      <c r="B32" s="4" t="s">
        <f>=HYPERLINK("https://leilaoonline.com.br/lote/detalhe/65061", " CAMINHÃO VW/15.180 CNM COMBOIO, ANO 2010/2011, FR19579, UND PARAÍSO")</f>
      </c>
      <c r="C32" s="4" t="inlineStr">
        <is>
          <t>Não vendido</t>
        </is>
      </c>
      <c r="D32" s="4" t="inlineStr">
        <is>
          <t>123</t>
        </is>
      </c>
      <c r="E32" s="5" t="inlineStr">
        <is>
          <t>118.000,00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=HYPERLINK("https://leilaoonline.com.br/lote/detalhe/65052", "4140")</f>
      </c>
      <c r="B33" s="4" t="s">
        <f>=HYPERLINK("https://leilaoonline.com.br/lote/detalhe/65052", " CAMINHÃO VW/26.260 CNM 6X4 BASCULANTE, ANO 2011/2011, FR19848, UND PARAÍSO")</f>
      </c>
      <c r="C33" s="4" t="inlineStr">
        <is>
          <t>Vendido</t>
        </is>
      </c>
      <c r="D33" s="4" t="inlineStr">
        <is>
          <t>44</t>
        </is>
      </c>
      <c r="E33" s="5" t="inlineStr">
        <is>
          <t>125.000,00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=HYPERLINK("https://leilaoonline.com.br/lote/detalhe/65072", "4141")</f>
      </c>
      <c r="B34" s="4" t="s">
        <f>=HYPERLINK("https://leilaoonline.com.br/lote/detalhe/65072", " CAMINHÃO VW/31.320 CNC 6X4 TANQUE, ANO 2011/2012, FR19086, UND PARAÍSO")</f>
      </c>
      <c r="C34" s="4" t="inlineStr">
        <is>
          <t>Não vendido</t>
        </is>
      </c>
      <c r="D34" s="4" t="inlineStr">
        <is>
          <t>182</t>
        </is>
      </c>
      <c r="E34" s="5" t="inlineStr">
        <is>
          <t>169.000,00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=HYPERLINK("https://leilaoonline.com.br/lote/detalhe/65051", "4142")</f>
      </c>
      <c r="B35" s="4" t="s">
        <f>=HYPERLINK("https://leilaoonline.com.br/lote/detalhe/65051", " TRATOR VALTRA BH 210I, ANO 2014, FR106670, UND PARAÍSO")</f>
      </c>
      <c r="C35" s="4" t="inlineStr">
        <is>
          <t>Vendido</t>
        </is>
      </c>
      <c r="D35" s="4" t="inlineStr">
        <is>
          <t>111</t>
        </is>
      </c>
      <c r="E35" s="5" t="inlineStr">
        <is>
          <t>102.000,00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=HYPERLINK("https://leilaoonline.com.br/lote/detalhe/65089", "5101")</f>
      </c>
      <c r="B36" s="4" t="s">
        <f>=HYPERLINK("https://leilaoonline.com.br/lote/detalhe/65089", "SR/RANDON SR CA, ANO 2007/2007, FR121408, UND S.CÂNDIDA")</f>
      </c>
      <c r="C36" s="4" t="inlineStr">
        <is>
          <t>Vendido</t>
        </is>
      </c>
      <c r="D36" s="4" t="inlineStr">
        <is>
          <t>31</t>
        </is>
      </c>
      <c r="E36" s="5" t="inlineStr">
        <is>
          <t>26.500,00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=HYPERLINK("https://leilaoonline.com.br/lote/detalhe/65060", "5105")</f>
      </c>
      <c r="B37" s="4" t="s">
        <f>=HYPERLINK("https://leilaoonline.com.br/lote/detalhe/65060", " PRANCHA SR/FERTILANCE SRPR CT02, ANO 2010/2011, FR19686, UND S. CÂNDIDA")</f>
      </c>
      <c r="C37" s="4" t="inlineStr">
        <is>
          <t>Não vendido</t>
        </is>
      </c>
      <c r="D37" s="4" t="inlineStr">
        <is>
          <t>122</t>
        </is>
      </c>
      <c r="E37" s="5" t="inlineStr">
        <is>
          <t>111.000,00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=HYPERLINK("https://leilaoonline.com.br/lote/detalhe/65063", "5106")</f>
      </c>
      <c r="B38" s="4" t="s">
        <f>=HYPERLINK("https://leilaoonline.com.br/lote/detalhe/65063", " CAMINHÃO M.BENZ/AXOR 3344S6X4, ANO 2014/2014, FR131248, UND S. CÂNDIDA")</f>
      </c>
      <c r="C38" s="4" t="inlineStr">
        <is>
          <t>Não vendido</t>
        </is>
      </c>
      <c r="D38" s="4" t="inlineStr">
        <is>
          <t>111</t>
        </is>
      </c>
      <c r="E38" s="5" t="inlineStr">
        <is>
          <t>180.000,00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=HYPERLINK("https://leilaoonline.com.br/lote/detalhe/65064", "5107")</f>
      </c>
      <c r="B39" s="4" t="s">
        <f>=HYPERLINK("https://leilaoonline.com.br/lote/detalhe/65064", " CAMINHÃOVW/26.220 EURO3 WORKER BASCULANTE, ANO 2008/2009, FR96470/98500, UND S. CÂNDIDA")</f>
      </c>
      <c r="C39" s="4" t="inlineStr">
        <is>
          <t>Vendido</t>
        </is>
      </c>
      <c r="D39" s="4" t="inlineStr">
        <is>
          <t>34</t>
        </is>
      </c>
      <c r="E39" s="5" t="inlineStr">
        <is>
          <t>107.000,00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=HYPERLINK("https://leilaoonline.com.br/lote/detalhe/65057", "5108")</f>
      </c>
      <c r="B40" s="4" t="s">
        <f>=HYPERLINK("https://leilaoonline.com.br/lote/detalhe/65057", "SR/USICAMP SRCP E2 10000 , ANO 2008/2008, FR96702, UND S. CÂNDIDA")</f>
      </c>
      <c r="C40" s="4" t="inlineStr">
        <is>
          <t>Vendido</t>
        </is>
      </c>
      <c r="D40" s="4" t="inlineStr">
        <is>
          <t>21</t>
        </is>
      </c>
      <c r="E40" s="5" t="inlineStr">
        <is>
          <t>25.000,00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=HYPERLINK("https://leilaoonline.com.br/lote/detalhe/65070", "5110")</f>
      </c>
      <c r="B41" s="4" t="s">
        <f>=HYPERLINK("https://leilaoonline.com.br/lote/detalhe/65070", " TRATOR CASE 260, ANO 2014, FR173333, UND S. CÂNDIDA")</f>
      </c>
      <c r="C41" s="4" t="inlineStr">
        <is>
          <t>Não vendido</t>
        </is>
      </c>
      <c r="D41" s="4" t="inlineStr">
        <is>
          <t>174</t>
        </is>
      </c>
      <c r="E41" s="5" t="inlineStr">
        <is>
          <t>145.000,00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=HYPERLINK("https://leilaoonline.com.br/lote/detalhe/65066", "5111")</f>
      </c>
      <c r="B42" s="4" t="s">
        <f>=HYPERLINK("https://leilaoonline.com.br/lote/detalhe/65066", " MOTO BOMBA C/ PAINEL E TANQUE, PATR.241463/241465, UND S. CÂNDIDA")</f>
      </c>
      <c r="C42" s="4" t="inlineStr">
        <is>
          <t>Não vendido</t>
        </is>
      </c>
      <c r="D42" s="4" t="inlineStr">
        <is>
          <t>40</t>
        </is>
      </c>
      <c r="E42" s="5" t="inlineStr">
        <is>
          <t>15.000,00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=HYPERLINK("https://leilaoonline.com.br/lote/detalhe/65071", "5112")</f>
      </c>
      <c r="B43" s="4" t="s">
        <f>=HYPERLINK("https://leilaoonline.com.br/lote/detalhe/65071", " CAMINHÃO VW/15.180 EURO3 WORKER COMBOIO, ANO 2011/2012, FR72526, UND S. CÂNDIDA")</f>
      </c>
      <c r="C43" s="4" t="inlineStr">
        <is>
          <t>Vendido</t>
        </is>
      </c>
      <c r="D43" s="4" t="inlineStr">
        <is>
          <t>131</t>
        </is>
      </c>
      <c r="E43" s="5" t="inlineStr">
        <is>
          <t>95.000,00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=HYPERLINK("https://leilaoonline.com.br/lote/detalhe/65069", "5113")</f>
      </c>
      <c r="B44" s="4" t="s">
        <f>=HYPERLINK("https://leilaoonline.com.br/lote/detalhe/65069", " TRATOR CASE MXM 125 4X4, ANO 2012, FR19083, UND S. CÂNDIDA")</f>
      </c>
      <c r="C44" s="4" t="inlineStr">
        <is>
          <t>Vendido</t>
        </is>
      </c>
      <c r="D44" s="4" t="inlineStr">
        <is>
          <t>117</t>
        </is>
      </c>
      <c r="E44" s="5" t="inlineStr">
        <is>
          <t>73.000,00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=HYPERLINK("https://leilaoonline.com.br/lote/detalhe/65065", "5114")</f>
      </c>
      <c r="B45" s="4" t="s">
        <f>=HYPERLINK("https://leilaoonline.com.br/lote/detalhe/65065", " TRATOR VALTRA BH 210I, ANO 2015, FR18070, UND S. CÂNDIDA")</f>
      </c>
      <c r="C45" s="4" t="inlineStr">
        <is>
          <t>Vendido</t>
        </is>
      </c>
      <c r="D45" s="4" t="inlineStr">
        <is>
          <t>145</t>
        </is>
      </c>
      <c r="E45" s="5" t="inlineStr">
        <is>
          <t>89.500,00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=HYPERLINK("https://leilaoonline.com.br/lote/detalhe/65068", "5115")</f>
      </c>
      <c r="B46" s="4" t="s">
        <f>=HYPERLINK("https://leilaoonline.com.br/lote/detalhe/65068", " TRANSBORDO, FR101981, UND S. CÂNDIDA")</f>
      </c>
      <c r="C46" s="4" t="inlineStr">
        <is>
          <t>Não vendido</t>
        </is>
      </c>
      <c r="D46" s="4" t="inlineStr">
        <is>
          <t>7</t>
        </is>
      </c>
      <c r="E46" s="5" t="inlineStr">
        <is>
          <t>6.250,00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=HYPERLINK("https://leilaoonline.com.br/lote/detalhe/65055", "5116")</f>
      </c>
      <c r="B47" s="4" t="s">
        <f>=HYPERLINK("https://leilaoonline.com.br/lote/detalhe/65055", " TRANSBORDO, FR55045, UND S. CÂNDIDA")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4.750,00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=HYPERLINK("https://leilaoonline.com.br/lote/detalhe/65054", "5117")</f>
      </c>
      <c r="B48" s="4" t="s">
        <f>=HYPERLINK("https://leilaoonline.com.br/lote/detalhe/65054", " TRANSBORDO, FR101960, UND S. CÂNDIDA")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4.750,00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=HYPERLINK("https://leilaoonline.com.br/lote/detalhe/65056", "5118")</f>
      </c>
      <c r="B49" s="4" t="s">
        <f>=HYPERLINK("https://leilaoonline.com.br/lote/detalhe/65056", " TRANSBORDO, FR101964, UND S. CÂNDIDA")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4.750,00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=HYPERLINK("https://leilaoonline.com.br/lote/detalhe/65067", "5119")</f>
      </c>
      <c r="B50" s="4" t="s">
        <f>=HYPERLINK("https://leilaoonline.com.br/lote/detalhe/65067", " TRANSBORDO, FR650323, UND S. CÂNDIDA")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5.250,00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=HYPERLINK("https://leilaoonline.com.br/lote/detalhe/65074", "5120")</f>
      </c>
      <c r="B51" s="4" t="s">
        <f>=HYPERLINK("https://leilaoonline.com.br/lote/detalhe/65074", "ESTRUTURA DE HILO - SEM PERIFÉRICOS, S/FR, UND S. CÂNDIDA")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3.750,00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=HYPERLINK("https://leilaoonline.com.br/lote/detalhe/65090", "11781")</f>
      </c>
      <c r="B52" s="4" t="s">
        <f>=HYPERLINK("https://leilaoonline.com.br/lote/detalhe/65090", " TRATOR CASE MX 240 MAGNUM 4X4, ANO 2010, FR116513, SÉRIE ZACF4048640C401194, UND SERRA")</f>
      </c>
      <c r="C52" s="4" t="inlineStr">
        <is>
          <t>Não vendido</t>
        </is>
      </c>
      <c r="D52" s="4" t="inlineStr">
        <is>
          <t>24</t>
        </is>
      </c>
      <c r="E52" s="5" t="inlineStr">
        <is>
          <t>43.000,00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=HYPERLINK("https://leilaoonline.com.br/lote/detalhe/65091", "14123")</f>
      </c>
      <c r="B53" s="4" t="s">
        <f>=HYPERLINK("https://leilaoonline.com.br/lote/detalhe/65091", " TRATOR CASE MX 270 MAGNUM 4X4, ANO 2010, FR116517, SÉRIE ZACF4052570C401006, UND ZANIN")</f>
      </c>
      <c r="C53" s="4" t="inlineStr">
        <is>
          <t>Vendido</t>
        </is>
      </c>
      <c r="D53" s="4" t="inlineStr">
        <is>
          <t>31</t>
        </is>
      </c>
      <c r="E53" s="5" t="inlineStr">
        <is>
          <t>30.000,00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=HYPERLINK("https://leilaoonline.com.br/lote/detalhe/65029", "17085")</f>
      </c>
      <c r="B54" s="4" t="s">
        <f>=HYPERLINK("https://leilaoonline.com.br/lote/detalhe/65029", " TRATOR N. HOLLAND T8.295, ANO 2014, FR49560, UND IPAUSSU")</f>
      </c>
      <c r="C54" s="4" t="inlineStr">
        <is>
          <t>Não vendido</t>
        </is>
      </c>
      <c r="D54" s="4" t="inlineStr">
        <is>
          <t>58</t>
        </is>
      </c>
      <c r="E54" s="5" t="inlineStr">
        <is>
          <t>80.000,00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=HYPERLINK("https://leilaoonline.com.br/lote/detalhe/65026", "17086")</f>
      </c>
      <c r="B55" s="4" t="s">
        <f>=HYPERLINK("https://leilaoonline.com.br/lote/detalhe/65026", "GM/S10 ADVANTAGE D, ANO 2011/2011, FLEX, FR46617, UND IPAUSSU")</f>
      </c>
      <c r="C55" s="4" t="inlineStr">
        <is>
          <t>Vendido</t>
        </is>
      </c>
      <c r="D55" s="4" t="inlineStr">
        <is>
          <t>45</t>
        </is>
      </c>
      <c r="E55" s="5" t="inlineStr">
        <is>
          <t>20.000,00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=HYPERLINK("https://leilaoonline.com.br/lote/detalhe/65033", "17087")</f>
      </c>
      <c r="B56" s="4" t="s">
        <f>=HYPERLINK("https://leilaoonline.com.br/lote/detalhe/65033", " CARRETA DE TORTA, FR48125, UND IPAUSSU")</f>
      </c>
      <c r="C56" s="4" t="inlineStr">
        <is>
          <t>Vendido</t>
        </is>
      </c>
      <c r="D56" s="4" t="inlineStr">
        <is>
          <t>55</t>
        </is>
      </c>
      <c r="E56" s="5" t="inlineStr">
        <is>
          <t>11.600,00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=HYPERLINK("https://leilaoonline.com.br/lote/detalhe/65032", "17088")</f>
      </c>
      <c r="B57" s="4" t="s">
        <f>=HYPERLINK("https://leilaoonline.com.br/lote/detalhe/65032", " TRATOR N. HOLLAND T8.295, ANO 2014, FR49559, UND IPAUSSU")</f>
      </c>
      <c r="C57" s="4" t="inlineStr">
        <is>
          <t>Vendido</t>
        </is>
      </c>
      <c r="D57" s="4" t="inlineStr">
        <is>
          <t>139</t>
        </is>
      </c>
      <c r="E57" s="5" t="inlineStr">
        <is>
          <t>161.000,00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=HYPERLINK("https://leilaoonline.com.br/lote/detalhe/65030", "17089")</f>
      </c>
      <c r="B58" s="4" t="s">
        <f>=HYPERLINK("https://leilaoonline.com.br/lote/detalhe/65030", " TRATOR CASE MAXXUM 180 4X4, ANO 2010, FR102822, UND IPAUSSU")</f>
      </c>
      <c r="C58" s="4" t="inlineStr">
        <is>
          <t>Não vendido</t>
        </is>
      </c>
      <c r="D58" s="4" t="inlineStr">
        <is>
          <t>26</t>
        </is>
      </c>
      <c r="E58" s="5" t="inlineStr">
        <is>
          <t>27.500,00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=HYPERLINK("https://leilaoonline.com.br/lote/detalhe/65035", "17090")</f>
      </c>
      <c r="B59" s="4" t="s">
        <f>=HYPERLINK("https://leilaoonline.com.br/lote/detalhe/65035", " SUCATA DE IMPLEMENTO DIVERSOS: PROLONGADORES,RODAS, PESOS E OUTROS venda por lote S/FR, UND IPAUSSU")</f>
      </c>
      <c r="C59" s="4" t="inlineStr">
        <is>
          <t>Não vendido</t>
        </is>
      </c>
      <c r="D59" s="4" t="inlineStr">
        <is>
          <t>31</t>
        </is>
      </c>
      <c r="E59" s="5" t="inlineStr">
        <is>
          <t>10.500,00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=HYPERLINK("https://leilaoonline.com.br/lote/detalhe/65028", "17091")</f>
      </c>
      <c r="B60" s="4" t="s">
        <f>=HYPERLINK("https://leilaoonline.com.br/lote/detalhe/65028", " REBOQUE ANTONINI 7,60M, ANO1992/1992, FR66033, UND IPAUSSU - CHASSIS REMARCADO")</f>
      </c>
      <c r="C60" s="4" t="inlineStr">
        <is>
          <t>Vendido</t>
        </is>
      </c>
      <c r="D60" s="4" t="inlineStr">
        <is>
          <t>33</t>
        </is>
      </c>
      <c r="E60" s="5" t="inlineStr">
        <is>
          <t>12.750,00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=HYPERLINK("https://leilaoonline.com.br/lote/detalhe/65031", "17092")</f>
      </c>
      <c r="B61" s="4" t="s">
        <f>=HYPERLINK("https://leilaoonline.com.br/lote/detalhe/65031", " REBOQUE ANTONINI 7,60M, ANO1992/1992, FR66037, UND IPAUSSU - CHASSIS REMARCADO")</f>
      </c>
      <c r="C61" s="4" t="inlineStr">
        <is>
          <t>Vendido</t>
        </is>
      </c>
      <c r="D61" s="4" t="inlineStr">
        <is>
          <t>44</t>
        </is>
      </c>
      <c r="E61" s="5" t="inlineStr">
        <is>
          <t>15.800,00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=HYPERLINK("https://leilaoonline.com.br/lote/detalhe/65027", "17093")</f>
      </c>
      <c r="B62" s="4" t="s">
        <f>=HYPERLINK("https://leilaoonline.com.br/lote/detalhe/65027", " CAMINHÃO SCANIA/R113 E 6X4 360, ANO 1994/1994, FR97004, UND IPAUSSU")</f>
      </c>
      <c r="C62" s="4" t="inlineStr">
        <is>
          <t>Não vendido</t>
        </is>
      </c>
      <c r="D62" s="4" t="inlineStr">
        <is>
          <t>11</t>
        </is>
      </c>
      <c r="E62" s="5" t="inlineStr">
        <is>
          <t>20.000,00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=HYPERLINK("https://leilaoonline.com.br/lote/detalhe/65041", "17094")</f>
      </c>
      <c r="B63" s="4" t="s">
        <f>=HYPERLINK("https://leilaoonline.com.br/lote/detalhe/65041", " 3 GERADOR FALTANDO PEÇAS, 23 LUMINARIAS, 18 REFLETORES, SUCATA ELÉTRICA/ELETRÔNICA E 2 CONTANIER, S/FR, UND IPAUSSU")</f>
      </c>
      <c r="C63" s="4" t="inlineStr">
        <is>
          <t>Não vendido</t>
        </is>
      </c>
      <c r="D63" s="4" t="inlineStr">
        <is>
          <t>8</t>
        </is>
      </c>
      <c r="E63" s="5" t="inlineStr">
        <is>
          <t>1.400,00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=HYPERLINK("https://leilaoonline.com.br/lote/detalhe/65025", "17095")</f>
      </c>
      <c r="B64" s="4" t="s">
        <f>=HYPERLINK("https://leilaoonline.com.br/lote/detalhe/65025", " REBOQUE ANTONINI 7,60M, ANO1993/1993, FR36039, UND IPAUSSU")</f>
      </c>
      <c r="C64" s="4" t="inlineStr">
        <is>
          <t>Vendido</t>
        </is>
      </c>
      <c r="D64" s="4" t="inlineStr">
        <is>
          <t>32</t>
        </is>
      </c>
      <c r="E64" s="5" t="inlineStr">
        <is>
          <t>12.500,00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=HYPERLINK("https://leilaoonline.com.br/lote/detalhe/65038", "17096")</f>
      </c>
      <c r="B65" s="4" t="s">
        <f>=HYPERLINK("https://leilaoonline.com.br/lote/detalhe/65038", " COLHEDORA J.DEERE 3522 2L, ANO 2010, FR49564, UND IPAUSSU")</f>
      </c>
      <c r="C65" s="4" t="inlineStr">
        <is>
          <t>Vendido</t>
        </is>
      </c>
      <c r="D65" s="4" t="inlineStr">
        <is>
          <t>2</t>
        </is>
      </c>
      <c r="E65" s="5" t="inlineStr">
        <is>
          <t>26.000,00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=HYPERLINK("https://leilaoonline.com.br/lote/detalhe/66083", "18044")</f>
      </c>
      <c r="B66" s="4" t="s">
        <f>=HYPERLINK("https://leilaoonline.com.br/lote/detalhe/66083", "TRATOR VALTRA BH 210I 4X4, ANO 2015, FR188929, SÉRIE V210409346, UND JATAÍ")</f>
      </c>
      <c r="C66" s="4" t="inlineStr">
        <is>
          <t>Não vendido</t>
        </is>
      </c>
      <c r="D66" s="4" t="inlineStr">
        <is>
          <t>81</t>
        </is>
      </c>
      <c r="E66" s="5" t="inlineStr">
        <is>
          <t>103.000,00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=HYPERLINK("https://leilaoonline.com.br/lote/detalhe/66084", "18045")</f>
      </c>
      <c r="B67" s="4" t="s">
        <f>=HYPERLINK("https://leilaoonline.com.br/lote/detalhe/66084", "TRATOR VALTRA BH 210I 4X4, ANO 2015, FR188938, SÉRIE V210408650, UND JATAÍ")</f>
      </c>
      <c r="C67" s="4" t="inlineStr">
        <is>
          <t>Não vendido</t>
        </is>
      </c>
      <c r="D67" s="4" t="inlineStr">
        <is>
          <t>88</t>
        </is>
      </c>
      <c r="E67" s="5" t="inlineStr">
        <is>
          <t>107.000,00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=HYPERLINK("https://leilaoonline.com.br/lote/detalhe/66085", "18046")</f>
      </c>
      <c r="B68" s="4" t="s">
        <f>=HYPERLINK("https://leilaoonline.com.br/lote/detalhe/66085", "TRATOR VALTRA BH 210I 4X4, ANO 2014, FR88149, SÉRIE AVTT2016KEM000517, UND JATAÍ")</f>
      </c>
      <c r="C68" s="4" t="inlineStr">
        <is>
          <t>Não vendido</t>
        </is>
      </c>
      <c r="D68" s="4" t="inlineStr">
        <is>
          <t>87</t>
        </is>
      </c>
      <c r="E68" s="5" t="inlineStr">
        <is>
          <t>107.000,00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=HYPERLINK("https://leilaoonline.com.br/lote/detalhe/65006", "20113")</f>
      </c>
      <c r="B69" s="4" t="s">
        <f>=HYPERLINK("https://leilaoonline.com.br/lote/detalhe/65006", " 3 TANQUES DE PLÁSTICO, FR/PLQ 256143/ 259482/ 259483, UND COSTA PINTO ")</f>
      </c>
      <c r="C69" s="4" t="inlineStr">
        <is>
          <t>Vendido</t>
        </is>
      </c>
      <c r="D69" s="4" t="inlineStr">
        <is>
          <t>15</t>
        </is>
      </c>
      <c r="E69" s="5" t="inlineStr">
        <is>
          <t>2.600,00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=HYPERLINK("https://leilaoonline.com.br/lote/detalhe/65007", "20114")</f>
      </c>
      <c r="B70" s="4" t="s">
        <f>=HYPERLINK("https://leilaoonline.com.br/lote/detalhe/65007", " 3 TANQUES DE PLÁSTICO, S/FR, UND COSTA PINTO  ")</f>
      </c>
      <c r="C70" s="4" t="inlineStr">
        <is>
          <t>Vendido</t>
        </is>
      </c>
      <c r="D70" s="4" t="inlineStr">
        <is>
          <t>12</t>
        </is>
      </c>
      <c r="E70" s="5" t="inlineStr">
        <is>
          <t>1.900,00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=HYPERLINK("https://leilaoonline.com.br/lote/detalhe/65355", "20261")</f>
      </c>
      <c r="B71" s="4" t="s">
        <f>=HYPERLINK("https://leilaoonline.com.br/lote/detalhe/65355", "R/RANDONSP RQ CA 12,5M, ANO 2012/2012, FR139439, UND C PINTO")</f>
      </c>
      <c r="C71" s="4" t="inlineStr">
        <is>
          <t>Não vendido</t>
        </is>
      </c>
      <c r="D71" s="4" t="inlineStr">
        <is>
          <t>37</t>
        </is>
      </c>
      <c r="E71" s="5" t="inlineStr">
        <is>
          <t>33.000,00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=HYPERLINK("https://leilaoonline.com.br/lote/detalhe/65357", "20269")</f>
      </c>
      <c r="B72" s="4" t="s">
        <f>=HYPERLINK("https://leilaoonline.com.br/lote/detalhe/65357", "R/RANDONSP RQ CA 12,5M, ANO 2012/2012, FR139445, UND C PINTO")</f>
      </c>
      <c r="C72" s="4" t="inlineStr">
        <is>
          <t>Não vendido</t>
        </is>
      </c>
      <c r="D72" s="4" t="inlineStr">
        <is>
          <t>30</t>
        </is>
      </c>
      <c r="E72" s="5" t="inlineStr">
        <is>
          <t>29.500,00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=HYPERLINK("https://leilaoonline.com.br/lote/detalhe/65358", "20270")</f>
      </c>
      <c r="B73" s="4" t="s">
        <f>=HYPERLINK("https://leilaoonline.com.br/lote/detalhe/65358", "R/SERGOMEL RSCPI 4E 12,5M, ANO 2014/2014, FR17237, UND C PINTO")</f>
      </c>
      <c r="C73" s="4" t="inlineStr">
        <is>
          <t>Não vendido</t>
        </is>
      </c>
      <c r="D73" s="4" t="inlineStr">
        <is>
          <t>32</t>
        </is>
      </c>
      <c r="E73" s="5" t="inlineStr">
        <is>
          <t>30.500,00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=HYPERLINK("https://leilaoonline.com.br/lote/detalhe/65356", "20271")</f>
      </c>
      <c r="B74" s="4" t="s">
        <f>=HYPERLINK("https://leilaoonline.com.br/lote/detalhe/65356", "R/SERGOMEL RSCPI 4E 12,5M, ANO 2014/2014, FR17239, UND C PINTO")</f>
      </c>
      <c r="C74" s="4" t="inlineStr">
        <is>
          <t>Não vendido</t>
        </is>
      </c>
      <c r="D74" s="4" t="inlineStr">
        <is>
          <t>28</t>
        </is>
      </c>
      <c r="E74" s="5" t="inlineStr">
        <is>
          <t>28.500,00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=HYPERLINK("https://leilaoonline.com.br/lote/detalhe/65360", "20282")</f>
      </c>
      <c r="B75" s="4" t="s">
        <f>=HYPERLINK("https://leilaoonline.com.br/lote/detalhe/65360", "SR/USICAMP SRCP E2 10000 PALHA, ANO 2006/2006, FR 22534, (DOLLY 36230),  UND C. PINTO")</f>
      </c>
      <c r="C75" s="4" t="inlineStr">
        <is>
          <t>Vendido</t>
        </is>
      </c>
      <c r="D75" s="4" t="inlineStr">
        <is>
          <t>20</t>
        </is>
      </c>
      <c r="E75" s="5" t="inlineStr">
        <is>
          <t>15.500,00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=HYPERLINK("https://leilaoonline.com.br/lote/detalhe/65099", "20341")</f>
      </c>
      <c r="B76" s="4" t="s">
        <f>=HYPERLINK("https://leilaoonline.com.br/lote/detalhe/65099", " RODOTANK, PATRM.260967, UND COSTA PINTO")</f>
      </c>
      <c r="C76" s="4" t="inlineStr">
        <is>
          <t>Não vendido</t>
        </is>
      </c>
      <c r="D76" s="4" t="inlineStr">
        <is>
          <t>24</t>
        </is>
      </c>
      <c r="E76" s="5" t="inlineStr">
        <is>
          <t>6.600,00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=HYPERLINK("https://leilaoonline.com.br/lote/detalhe/65359", "20348")</f>
      </c>
      <c r="B77" s="4" t="s">
        <f>=HYPERLINK("https://leilaoonline.com.br/lote/detalhe/65359", "SR/USICAMP SRCP E2 10000  PALHA, ANO 2006/2006,FR22542, UND C PINTO - (SINISTRADO RECUPERADO)")</f>
      </c>
      <c r="C77" s="4" t="inlineStr">
        <is>
          <t>Vendido</t>
        </is>
      </c>
      <c r="D77" s="4" t="inlineStr">
        <is>
          <t>15</t>
        </is>
      </c>
      <c r="E77" s="5" t="inlineStr">
        <is>
          <t>12.750,00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=HYPERLINK("https://leilaoonline.com.br/lote/detalhe/65010", "20360")</f>
      </c>
      <c r="B78" s="4" t="s">
        <f>=HYPERLINK("https://leilaoonline.com.br/lote/detalhe/65010", " 2 S.REBOQUE SR/RODOFORT SRR PL RODOFORT 7,6 M TANQUE (VENDA CONJUNTO), ANO 2005/2005, FR139674/139673, UND C. PINTO")</f>
      </c>
      <c r="C78" s="4" t="inlineStr">
        <is>
          <t>Não vendido</t>
        </is>
      </c>
      <c r="D78" s="4" t="inlineStr">
        <is>
          <t>75</t>
        </is>
      </c>
      <c r="E78" s="5" t="inlineStr">
        <is>
          <t>86.500,00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=HYPERLINK("https://leilaoonline.com.br/lote/detalhe/65003", "20361")</f>
      </c>
      <c r="B79" s="4" t="s">
        <f>=HYPERLINK("https://leilaoonline.com.br/lote/detalhe/65003", " CARRETA TRANSP. TUBO, FR57226, UND COSTA PINTO")</f>
      </c>
      <c r="C79" s="4" t="inlineStr">
        <is>
          <t>Não vendido</t>
        </is>
      </c>
      <c r="D79" s="4" t="inlineStr">
        <is>
          <t>11</t>
        </is>
      </c>
      <c r="E79" s="5" t="inlineStr">
        <is>
          <t>1.500,00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=HYPERLINK("https://leilaoonline.com.br/lote/detalhe/65001", "20362")</f>
      </c>
      <c r="B80" s="4" t="s">
        <f>=HYPERLINK("https://leilaoonline.com.br/lote/detalhe/65001", " HIDRO - ROLL METALMAG, FR86954, UND COSTA PINTO ")</f>
      </c>
      <c r="C80" s="4" t="inlineStr">
        <is>
          <t>Vendido</t>
        </is>
      </c>
      <c r="D80" s="4" t="inlineStr">
        <is>
          <t>25</t>
        </is>
      </c>
      <c r="E80" s="5" t="inlineStr">
        <is>
          <t>7.250,00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=HYPERLINK("https://leilaoonline.com.br/lote/detalhe/65005", "20363")</f>
      </c>
      <c r="B81" s="4" t="s">
        <f>=HYPERLINK("https://leilaoonline.com.br/lote/detalhe/65005", " CARRETA ABRIGO fabricação própria, FR57178, UND COSTA PINTO")</f>
      </c>
      <c r="C81" s="4" t="inlineStr">
        <is>
          <t>Não vendido</t>
        </is>
      </c>
      <c r="D81" s="4" t="inlineStr">
        <is>
          <t>8</t>
        </is>
      </c>
      <c r="E81" s="5" t="inlineStr">
        <is>
          <t>1.200,00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=HYPERLINK("https://leilaoonline.com.br/lote/detalhe/65002", "20364")</f>
      </c>
      <c r="B82" s="4" t="s">
        <f>=HYPERLINK("https://leilaoonline.com.br/lote/detalhe/65002", " COMPOSTADEIRA CIVEMASSA, FR57158, UND COSTA PINTO")</f>
      </c>
      <c r="C82" s="4" t="inlineStr">
        <is>
          <t>Vendido</t>
        </is>
      </c>
      <c r="D82" s="4" t="inlineStr">
        <is>
          <t>49</t>
        </is>
      </c>
      <c r="E82" s="5" t="inlineStr">
        <is>
          <t>11.750,00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=HYPERLINK("https://leilaoonline.com.br/lote/detalhe/65013", "20365")</f>
      </c>
      <c r="B83" s="4" t="s">
        <f>=HYPERLINK("https://leilaoonline.com.br/lote/detalhe/65013", " CAMINHÃO VW/15.180 EURO3 WORKER OFICINA, ANO 2006/2006, FR64053, UND COSTA PINTO")</f>
      </c>
      <c r="C83" s="4" t="inlineStr">
        <is>
          <t>Vendido</t>
        </is>
      </c>
      <c r="D83" s="4" t="inlineStr">
        <is>
          <t>68</t>
        </is>
      </c>
      <c r="E83" s="5" t="inlineStr">
        <is>
          <t>59.000,00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=HYPERLINK("https://leilaoonline.com.br/lote/detalhe/65014", "20366")</f>
      </c>
      <c r="B84" s="4" t="s">
        <f>=HYPERLINK("https://leilaoonline.com.br/lote/detalhe/65014", " CAMINHÃO VW/15.180 EURO3 WORKER OFICINA, ANO 2010/2010, FR64063, UND COSTA PINTO")</f>
      </c>
      <c r="C84" s="4" t="inlineStr">
        <is>
          <t>Não vendido</t>
        </is>
      </c>
      <c r="D84" s="4" t="inlineStr">
        <is>
          <t>96</t>
        </is>
      </c>
      <c r="E84" s="5" t="inlineStr">
        <is>
          <t>72.500,00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=HYPERLINK("https://leilaoonline.com.br/lote/detalhe/65011", "20367")</f>
      </c>
      <c r="B85" s="4" t="s">
        <f>=HYPERLINK("https://leilaoonline.com.br/lote/detalhe/65011", " CAMINHÃO VW/15.180 EURO3 WORKER OFICINA, ANO 2010/2010, FR64059, UND COSTA PINTO")</f>
      </c>
      <c r="C85" s="4" t="inlineStr">
        <is>
          <t>Não vendido</t>
        </is>
      </c>
      <c r="D85" s="4" t="inlineStr">
        <is>
          <t>105</t>
        </is>
      </c>
      <c r="E85" s="5" t="inlineStr">
        <is>
          <t>75.000,00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=HYPERLINK("https://leilaoonline.com.br/lote/detalhe/65012", "20368")</f>
      </c>
      <c r="B86" s="4" t="s">
        <f>=HYPERLINK("https://leilaoonline.com.br/lote/detalhe/65012", " CAMINHÃO VW/15.180 EURO3 WORKER OFICINA, ANO 2010/2010, FR52524, UND COSTA PINTO")</f>
      </c>
      <c r="C86" s="4" t="inlineStr">
        <is>
          <t>Não vendido</t>
        </is>
      </c>
      <c r="D86" s="4" t="inlineStr">
        <is>
          <t>121</t>
        </is>
      </c>
      <c r="E86" s="5" t="inlineStr">
        <is>
          <t>81.000,00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=HYPERLINK("https://leilaoonline.com.br/lote/detalhe/65008", "20369")</f>
      </c>
      <c r="B87" s="4" t="s">
        <f>=HYPERLINK("https://leilaoonline.com.br/lote/detalhe/65008", " TRATOR VALTRA BH 210I 4X4, 2014, FR81524, UND COSTA PINTO")</f>
      </c>
      <c r="C87" s="4" t="inlineStr">
        <is>
          <t>Não vendido</t>
        </is>
      </c>
      <c r="D87" s="4" t="inlineStr">
        <is>
          <t>133</t>
        </is>
      </c>
      <c r="E87" s="5" t="inlineStr">
        <is>
          <t>106.500,00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=HYPERLINK("https://leilaoonline.com.br/lote/detalhe/65009", "20370")</f>
      </c>
      <c r="B88" s="4" t="s">
        <f>=HYPERLINK("https://leilaoonline.com.br/lote/detalhe/65009", " CAMINHÃO VW/15.180 EURO3 WORKER OFICINA, ANO 2010/2010, FR34097, UND COSTA PINTO")</f>
      </c>
      <c r="C88" s="4" t="inlineStr">
        <is>
          <t>Vendido</t>
        </is>
      </c>
      <c r="D88" s="4" t="inlineStr">
        <is>
          <t>92</t>
        </is>
      </c>
      <c r="E88" s="5" t="inlineStr">
        <is>
          <t>60.500,00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=HYPERLINK("https://leilaoonline.com.br/lote/detalhe/66170", "20371")</f>
      </c>
      <c r="B89" s="4" t="s">
        <f>=HYPERLINK("https://leilaoonline.com.br/lote/detalhe/66170", "1 EQUIPAMENTO INOX C/MOTOR, 377 BANDEJAS PARA MUDA E......, S/FR, UND C.PINTO     veja especificações")</f>
      </c>
      <c r="C89" s="4" t="inlineStr">
        <is>
          <t>Vendido</t>
        </is>
      </c>
      <c r="D89" s="4" t="inlineStr">
        <is>
          <t>11</t>
        </is>
      </c>
      <c r="E89" s="5" t="inlineStr">
        <is>
          <t>1.300,00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=HYPERLINK("https://leilaoonline.com.br/lote/detalhe/66708", "20372")</f>
      </c>
      <c r="B90" s="4" t="s">
        <f>=HYPERLINK("https://leilaoonline.com.br/lote/detalhe/66708", "11 EIXO MOENDA 14" com camisa de Moenda 30x54 Dedini, S/FR, UND C. PINTO")</f>
      </c>
      <c r="C90" s="4" t="inlineStr">
        <is>
          <t>Não vendido</t>
        </is>
      </c>
      <c r="D90" s="4" t="inlineStr">
        <is>
          <t>85</t>
        </is>
      </c>
      <c r="E90" s="5" t="inlineStr">
        <is>
          <t>18.000,00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=HYPERLINK("https://leilaoonline.com.br/lote/detalhe/64995", "21213")</f>
      </c>
      <c r="B91" s="4" t="s">
        <f>=HYPERLINK("https://leilaoonline.com.br/lote/detalhe/64995", " SR/RODOFORTSA SRC 2E RODOFORT 12,5 M, ANO 2008/2008, FR56309, UND RAFARD")</f>
      </c>
      <c r="C91" s="4" t="inlineStr">
        <is>
          <t>Vendido</t>
        </is>
      </c>
      <c r="D91" s="4" t="inlineStr">
        <is>
          <t>17</t>
        </is>
      </c>
      <c r="E91" s="5" t="inlineStr">
        <is>
          <t>36.000,00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=HYPERLINK("https://leilaoonline.com.br/lote/detalhe/64990", "21214")</f>
      </c>
      <c r="B92" s="4" t="s">
        <f>=HYPERLINK("https://leilaoonline.com.br/lote/detalhe/64990", " SR/RANDONSP SRCA CA 12,5 M, ANO 2010/2011, FR36295, UND RAFARD")</f>
      </c>
      <c r="C92" s="4" t="inlineStr">
        <is>
          <t>Vendido</t>
        </is>
      </c>
      <c r="D92" s="4" t="inlineStr">
        <is>
          <t>27</t>
        </is>
      </c>
      <c r="E92" s="5" t="inlineStr">
        <is>
          <t>42.500,00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=HYPERLINK("https://leilaoonline.com.br/lote/detalhe/64983", "21215")</f>
      </c>
      <c r="B93" s="4" t="s">
        <f>=HYPERLINK("https://leilaoonline.com.br/lote/detalhe/64983", "R/RANDONSP RQ CA 12,5 M, ANO 2010/2010, FR139698, UND RAFARD")</f>
      </c>
      <c r="C93" s="4" t="inlineStr">
        <is>
          <t>Vendido</t>
        </is>
      </c>
      <c r="D93" s="4" t="inlineStr">
        <is>
          <t>17</t>
        </is>
      </c>
      <c r="E93" s="5" t="inlineStr">
        <is>
          <t>38.000,00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=HYPERLINK("https://leilaoonline.com.br/lote/detalhe/64976", "21216")</f>
      </c>
      <c r="B94" s="4" t="s">
        <f>=HYPERLINK("https://leilaoonline.com.br/lote/detalhe/64976", " R/RANDONSP RQ CA 12,5 M, ANO 2010/2011, FR36280, UND RAFARD")</f>
      </c>
      <c r="C94" s="4" t="inlineStr">
        <is>
          <t>Vendido</t>
        </is>
      </c>
      <c r="D94" s="4" t="inlineStr">
        <is>
          <t>41</t>
        </is>
      </c>
      <c r="E94" s="5" t="inlineStr">
        <is>
          <t>37.000,00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=HYPERLINK("https://leilaoonline.com.br/lote/detalhe/64986", "21217")</f>
      </c>
      <c r="B95" s="4" t="s">
        <f>=HYPERLINK("https://leilaoonline.com.br/lote/detalhe/64986", " SR/RANDON SRCA CA 12,5 M, ANO 2008/2008, FR139658, UND RAFARD")</f>
      </c>
      <c r="C95" s="4" t="inlineStr">
        <is>
          <t>Vendido</t>
        </is>
      </c>
      <c r="D95" s="4" t="inlineStr">
        <is>
          <t>32</t>
        </is>
      </c>
      <c r="E95" s="5" t="inlineStr">
        <is>
          <t>31.500,00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=HYPERLINK("https://leilaoonline.com.br/lote/detalhe/64999", "21218")</f>
      </c>
      <c r="B96" s="4" t="s">
        <f>=HYPERLINK("https://leilaoonline.com.br/lote/detalhe/64999", "SR/RANDON SRCA CA 12,5 M, ANO 2008/2008, FR66154, UND RAFARD")</f>
      </c>
      <c r="C96" s="4" t="inlineStr">
        <is>
          <t>Vendido</t>
        </is>
      </c>
      <c r="D96" s="4" t="inlineStr">
        <is>
          <t>34</t>
        </is>
      </c>
      <c r="E96" s="5" t="inlineStr">
        <is>
          <t>33.000,00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=HYPERLINK("https://leilaoonline.com.br/lote/detalhe/64994", "21219")</f>
      </c>
      <c r="B97" s="4" t="s">
        <f>=HYPERLINK("https://leilaoonline.com.br/lote/detalhe/64994", "SR/RANDON SRCA CA 12,5 M, ANO 2008/2008, FR56269, UND RAFARD")</f>
      </c>
      <c r="C97" s="4" t="inlineStr">
        <is>
          <t>Vendido</t>
        </is>
      </c>
      <c r="D97" s="4" t="inlineStr">
        <is>
          <t>34</t>
        </is>
      </c>
      <c r="E97" s="5" t="inlineStr">
        <is>
          <t>33.000,00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=HYPERLINK("https://leilaoonline.com.br/lote/detalhe/64985", "21220")</f>
      </c>
      <c r="B98" s="4" t="s">
        <f>=HYPERLINK("https://leilaoonline.com.br/lote/detalhe/64985", " SR/RANDON SRCA CA 12,5 M, ANO 2008/2008, FR139654, UND RAFARD")</f>
      </c>
      <c r="C98" s="4" t="inlineStr">
        <is>
          <t>Vendido</t>
        </is>
      </c>
      <c r="D98" s="4" t="inlineStr">
        <is>
          <t>41</t>
        </is>
      </c>
      <c r="E98" s="5" t="inlineStr">
        <is>
          <t>38.000,00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=HYPERLINK("https://leilaoonline.com.br/lote/detalhe/65000", "21221")</f>
      </c>
      <c r="B99" s="4" t="s">
        <f>=HYPERLINK("https://leilaoonline.com.br/lote/detalhe/65000", " R/RANDONSP RQ CA 12,5 M, ANO 2012/2012, FR66190, UND RAFARD")</f>
      </c>
      <c r="C99" s="4" t="inlineStr">
        <is>
          <t>Vendido</t>
        </is>
      </c>
      <c r="D99" s="4" t="inlineStr">
        <is>
          <t>29</t>
        </is>
      </c>
      <c r="E99" s="5" t="inlineStr">
        <is>
          <t>41.000,00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=HYPERLINK("https://leilaoonline.com.br/lote/detalhe/64978", "21222")</f>
      </c>
      <c r="B100" s="4" t="s">
        <f>=HYPERLINK("https://leilaoonline.com.br/lote/detalhe/64978", " SR/RANDON SRCA CA 12,5 M, ANO 2008/2008, FR139656, UND RAFARD")</f>
      </c>
      <c r="C100" s="4" t="inlineStr">
        <is>
          <t>Vendido</t>
        </is>
      </c>
      <c r="D100" s="4" t="inlineStr">
        <is>
          <t>37</t>
        </is>
      </c>
      <c r="E100" s="5" t="inlineStr">
        <is>
          <t>36.500,00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=HYPERLINK("https://leilaoonline.com.br/lote/detalhe/64991", "21223")</f>
      </c>
      <c r="B101" s="4" t="s">
        <f>=HYPERLINK("https://leilaoonline.com.br/lote/detalhe/64991", " CAMINHÃO VW/26.220 EURO3 WORKER TANQUE, ANO 2010/2010, FR139274/140235, UND RAFARD")</f>
      </c>
      <c r="C101" s="4" t="inlineStr">
        <is>
          <t>Não vendido</t>
        </is>
      </c>
      <c r="D101" s="4" t="inlineStr">
        <is>
          <t>113</t>
        </is>
      </c>
      <c r="E101" s="5" t="inlineStr">
        <is>
          <t>93.000,00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=HYPERLINK("https://leilaoonline.com.br/lote/detalhe/64998", "21224")</f>
      </c>
      <c r="B102" s="4" t="s">
        <f>=HYPERLINK("https://leilaoonline.com.br/lote/detalhe/64998", "R/RANDONSP RQ CA 12,5 M, ANO 2010/2010, FR56808, UND RAFARD")</f>
      </c>
      <c r="C102" s="4" t="inlineStr">
        <is>
          <t>Vendido</t>
        </is>
      </c>
      <c r="D102" s="4" t="inlineStr">
        <is>
          <t>45</t>
        </is>
      </c>
      <c r="E102" s="5" t="inlineStr">
        <is>
          <t>38.500,00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=HYPERLINK("https://leilaoonline.com.br/lote/detalhe/64997", "21225")</f>
      </c>
      <c r="B103" s="4" t="s">
        <f>=HYPERLINK("https://leilaoonline.com.br/lote/detalhe/64997", "R/RANDONSP RQ CA 12,5 M, ANO 2010/2010, FR56814, UND RAFARD")</f>
      </c>
      <c r="C103" s="4" t="inlineStr">
        <is>
          <t>Vendido</t>
        </is>
      </c>
      <c r="D103" s="4" t="inlineStr">
        <is>
          <t>23</t>
        </is>
      </c>
      <c r="E103" s="5" t="inlineStr">
        <is>
          <t>30.500,00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=HYPERLINK("https://leilaoonline.com.br/lote/detalhe/64996", "21226")</f>
      </c>
      <c r="B104" s="4" t="s">
        <f>=HYPERLINK("https://leilaoonline.com.br/lote/detalhe/64996", "SR/RODOFORTSA SRC 2E RODOFORT 12,5 M, ANO 2008/2008, FR56306, UND RAFARD")</f>
      </c>
      <c r="C104" s="4" t="inlineStr">
        <is>
          <t>Vendido</t>
        </is>
      </c>
      <c r="D104" s="4" t="inlineStr">
        <is>
          <t>40</t>
        </is>
      </c>
      <c r="E104" s="5" t="inlineStr">
        <is>
          <t>36.000,00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=HYPERLINK("https://leilaoonline.com.br/lote/detalhe/65004", "21227")</f>
      </c>
      <c r="B105" s="4" t="s">
        <f>=HYPERLINK("https://leilaoonline.com.br/lote/detalhe/65004", "R/RANDONSP RQ CA 12,5 M, ANO 2012/2012, FR66193, UND RAFARD")</f>
      </c>
      <c r="C105" s="4" t="inlineStr">
        <is>
          <t>Vendido</t>
        </is>
      </c>
      <c r="D105" s="4" t="inlineStr">
        <is>
          <t>49</t>
        </is>
      </c>
      <c r="E105" s="5" t="inlineStr">
        <is>
          <t>39.500,00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=HYPERLINK("https://leilaoonline.com.br/lote/detalhe/64980", "21228")</f>
      </c>
      <c r="B106" s="4" t="s">
        <f>=HYPERLINK("https://leilaoonline.com.br/lote/detalhe/64980", " R/RANDONSP RQ CA 4E 12,5 M, ANO 2010/2011, FR36267, UND RAFARD")</f>
      </c>
      <c r="C106" s="4" t="inlineStr">
        <is>
          <t>Vendido</t>
        </is>
      </c>
      <c r="D106" s="4" t="inlineStr">
        <is>
          <t>54</t>
        </is>
      </c>
      <c r="E106" s="5" t="inlineStr">
        <is>
          <t>43.000,00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=HYPERLINK("https://leilaoonline.com.br/lote/detalhe/64981", "21229")</f>
      </c>
      <c r="B107" s="4" t="s">
        <f>=HYPERLINK("https://leilaoonline.com.br/lote/detalhe/64981", "R/RANDONSP RQ CA 12,5 M, ANO 2010/2011, FR36287, UND RAFARD - *RECUPERADO-CSV* ")</f>
      </c>
      <c r="C107" s="4" t="inlineStr">
        <is>
          <t>Vendido</t>
        </is>
      </c>
      <c r="D107" s="4" t="inlineStr">
        <is>
          <t>14</t>
        </is>
      </c>
      <c r="E107" s="5" t="inlineStr">
        <is>
          <t>32.000,00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=HYPERLINK("https://leilaoonline.com.br/lote/detalhe/64977", "21230")</f>
      </c>
      <c r="B108" s="4" t="s">
        <f>=HYPERLINK("https://leilaoonline.com.br/lote/detalhe/64977", " CAMINHÃO VW/26.220 EURO3 WORKER, ANO 2010/2010, FR139279, UND RAFARD")</f>
      </c>
      <c r="C108" s="4" t="inlineStr">
        <is>
          <t>Não vendido</t>
        </is>
      </c>
      <c r="D108" s="4" t="inlineStr">
        <is>
          <t>24</t>
        </is>
      </c>
      <c r="E108" s="5" t="inlineStr">
        <is>
          <t>102.000,00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=HYPERLINK("https://leilaoonline.com.br/lote/detalhe/65102", "22123")</f>
      </c>
      <c r="B109" s="4" t="s">
        <f>=HYPERLINK("https://leilaoonline.com.br/lote/detalhe/65102", "TRANSBORDO SERMAG 08 T 51 2000,  ANO 2008, FR10129, UND S. HELENA")</f>
      </c>
      <c r="C109" s="4" t="inlineStr">
        <is>
          <t>Vendido</t>
        </is>
      </c>
      <c r="D109" s="4" t="inlineStr">
        <is>
          <t>4</t>
        </is>
      </c>
      <c r="E109" s="5" t="inlineStr">
        <is>
          <t>5.500,00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=HYPERLINK("https://leilaoonline.com.br/lote/detalhe/65103", "22133")</f>
      </c>
      <c r="B110" s="4" t="s">
        <f>=HYPERLINK("https://leilaoonline.com.br/lote/detalhe/65103", "  PÁ CARREGADORA Cat 938H, ANO 2011, FR33018, UND S. HELENA")</f>
      </c>
      <c r="C110" s="4" t="inlineStr">
        <is>
          <t>Vendido</t>
        </is>
      </c>
      <c r="D110" s="4" t="inlineStr">
        <is>
          <t>150</t>
        </is>
      </c>
      <c r="E110" s="5" t="inlineStr">
        <is>
          <t>134.000,00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=HYPERLINK("https://leilaoonline.com.br/lote/detalhe/65100", "22139")</f>
      </c>
      <c r="B111" s="4" t="s">
        <f>=HYPERLINK("https://leilaoonline.com.br/lote/detalhe/65100", "CARRETA TANQUE, FR22826, UND SANTA HELENA ")</f>
      </c>
      <c r="C111" s="4" t="inlineStr">
        <is>
          <t>Vendido</t>
        </is>
      </c>
      <c r="D111" s="4" t="inlineStr">
        <is>
          <t>8</t>
        </is>
      </c>
      <c r="E111" s="5" t="inlineStr">
        <is>
          <t>6.000,00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=HYPERLINK("https://leilaoonline.com.br/lote/detalhe/65104", "22150")</f>
      </c>
      <c r="B112" s="4" t="s">
        <f>=HYPERLINK("https://leilaoonline.com.br/lote/detalhe/65104", "TANQUE DE AÇO, S/FR, UND S. HELENA")</f>
      </c>
      <c r="C112" s="4" t="inlineStr">
        <is>
          <t>Vendido</t>
        </is>
      </c>
      <c r="D112" s="4" t="inlineStr">
        <is>
          <t>5</t>
        </is>
      </c>
      <c r="E112" s="5" t="inlineStr">
        <is>
          <t>2.500,00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=HYPERLINK("https://leilaoonline.com.br/lote/detalhe/65105", "22151")</f>
      </c>
      <c r="B113" s="4" t="s">
        <f>=HYPERLINK("https://leilaoonline.com.br/lote/detalhe/65105", "2 TANQUE PP VERTICAL diversos tamanhos (Plq 249124 – 265494)")</f>
      </c>
      <c r="C113" s="4" t="inlineStr">
        <is>
          <t>Vendido</t>
        </is>
      </c>
      <c r="D113" s="4" t="inlineStr">
        <is>
          <t>19</t>
        </is>
      </c>
      <c r="E113" s="5" t="inlineStr">
        <is>
          <t>3.700,00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=HYPERLINK("https://leilaoonline.com.br/lote/detalhe/65106", "22152")</f>
      </c>
      <c r="B114" s="4" t="s">
        <f>=HYPERLINK("https://leilaoonline.com.br/lote/detalhe/65106", "CAIXA DE AÇO. S/FR, UND S. HELENA")</f>
      </c>
      <c r="C114" s="4" t="inlineStr">
        <is>
          <t>Vendido</t>
        </is>
      </c>
      <c r="D114" s="4" t="inlineStr">
        <is>
          <t>7</t>
        </is>
      </c>
      <c r="E114" s="5" t="inlineStr">
        <is>
          <t>1.450,00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=HYPERLINK("https://leilaoonline.com.br/lote/detalhe/65107", "22153")</f>
      </c>
      <c r="B115" s="4" t="s">
        <f>=HYPERLINK("https://leilaoonline.com.br/lote/detalhe/65107", "REBOQUE FNV 7,60 M, ANO 1986/1986, FR139671, UND S. HELENA")</f>
      </c>
      <c r="C115" s="4" t="inlineStr">
        <is>
          <t>Vendido</t>
        </is>
      </c>
      <c r="D115" s="4" t="inlineStr">
        <is>
          <t>21</t>
        </is>
      </c>
      <c r="E115" s="5" t="inlineStr">
        <is>
          <t>9.750,00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=HYPERLINK("https://leilaoonline.com.br/lote/detalhe/65108", "22154")</f>
      </c>
      <c r="B116" s="4" t="s">
        <f>=HYPERLINK("https://leilaoonline.com.br/lote/detalhe/65108", "REB/FNV FRUEHAUF RCR 7,60M, ANO 1986/1986, FR66106, S. HELENA")</f>
      </c>
      <c r="C116" s="4" t="inlineStr">
        <is>
          <t>Não vendido</t>
        </is>
      </c>
      <c r="D116" s="4" t="inlineStr">
        <is>
          <t>22</t>
        </is>
      </c>
      <c r="E116" s="5" t="inlineStr">
        <is>
          <t>10.000,00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=HYPERLINK("https://leilaoonline.com.br/lote/detalhe/65109", "22155")</f>
      </c>
      <c r="B117" s="4" t="s">
        <f>=HYPERLINK("https://leilaoonline.com.br/lote/detalhe/65109", "PLANTADORA CANA AUTOMÁTICA DMB, ANO 2010,  FR68033, UND S. HELENA")</f>
      </c>
      <c r="C117" s="4" t="inlineStr">
        <is>
          <t>Não vendido</t>
        </is>
      </c>
      <c r="D117" s="4" t="inlineStr">
        <is>
          <t>2</t>
        </is>
      </c>
      <c r="E117" s="5" t="inlineStr">
        <is>
          <t>5.000,00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=HYPERLINK("https://leilaoonline.com.br/lote/detalhe/64979", "23049")</f>
      </c>
      <c r="B118" s="4" t="s">
        <f>=HYPERLINK("https://leilaoonline.com.br/lote/detalhe/64979", " TRANSPORTADORA DE ESTEIRA, PATR.140727, UND S. FRANCISCO")</f>
      </c>
      <c r="C118" s="4" t="inlineStr">
        <is>
          <t>Vendido</t>
        </is>
      </c>
      <c r="D118" s="4" t="inlineStr">
        <is>
          <t>28</t>
        </is>
      </c>
      <c r="E118" s="5" t="inlineStr">
        <is>
          <t>3.300,00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=HYPERLINK("https://leilaoonline.com.br/lote/detalhe/64992", "23059")</f>
      </c>
      <c r="B119" s="4" t="s">
        <f>=HYPERLINK("https://leilaoonline.com.br/lote/detalhe/64992", " TRATOR BM 100  CARREGADEIRA, ANO 2006, FR139335/140258, UND S.FRANCISCO")</f>
      </c>
      <c r="C119" s="4" t="inlineStr">
        <is>
          <t>Vendido</t>
        </is>
      </c>
      <c r="D119" s="4" t="inlineStr">
        <is>
          <t>99</t>
        </is>
      </c>
      <c r="E119" s="5" t="inlineStr">
        <is>
          <t>93.000,00</t>
        </is>
      </c>
      <c r="F119" s="4" t="inlineStr">
        <is>
          <t>1000.00</t>
        </is>
      </c>
    </row>
    <row collapsed="false" customFormat="false" customHeight="false" hidden="false" ht="12.1" outlineLevel="0" r="120">
      <c r="A120" s="5" t="s">
        <f>=HYPERLINK("https://leilaoonline.com.br/lote/detalhe/64989", "23060")</f>
      </c>
      <c r="B120" s="4" t="s">
        <f>=HYPERLINK("https://leilaoonline.com.br/lote/detalhe/64989", " TRATOR BH 210I 4X4, ANO 2014, FR91398, UND S.FRANCISCO")</f>
      </c>
      <c r="C120" s="4" t="inlineStr">
        <is>
          <t>Não vendido</t>
        </is>
      </c>
      <c r="D120" s="4" t="inlineStr">
        <is>
          <t>71</t>
        </is>
      </c>
      <c r="E120" s="5" t="inlineStr">
        <is>
          <t>93.000,00</t>
        </is>
      </c>
      <c r="F120" s="4" t="inlineStr">
        <is>
          <t>1000.00</t>
        </is>
      </c>
    </row>
    <row collapsed="false" customFormat="false" customHeight="false" hidden="false" ht="12.1" outlineLevel="0" r="121">
      <c r="A121" s="5" t="s">
        <f>=HYPERLINK("https://leilaoonline.com.br/lote/detalhe/64987", "23061")</f>
      </c>
      <c r="B121" s="4" t="s">
        <f>=HYPERLINK("https://leilaoonline.com.br/lote/detalhe/64987", " TRATOR VALMET 1280 4X4, ANO 2005, FR139343, UND S. FRANCISCO")</f>
      </c>
      <c r="C121" s="4" t="inlineStr">
        <is>
          <t>Vendido</t>
        </is>
      </c>
      <c r="D121" s="4" t="inlineStr">
        <is>
          <t>63</t>
        </is>
      </c>
      <c r="E121" s="5" t="inlineStr">
        <is>
          <t>60.500,00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=HYPERLINK("https://leilaoonline.com.br/lote/detalhe/64993", "23062")</f>
      </c>
      <c r="B122" s="4" t="s">
        <f>=HYPERLINK("https://leilaoonline.com.br/lote/detalhe/64993", " TRATOR VALMET 1280 4X4, ANO 2005, FR139346, UND S. FRANCISCO")</f>
      </c>
      <c r="C122" s="4" t="inlineStr">
        <is>
          <t>Vendido</t>
        </is>
      </c>
      <c r="D122" s="4" t="inlineStr">
        <is>
          <t>71</t>
        </is>
      </c>
      <c r="E122" s="5" t="inlineStr">
        <is>
          <t>64.500,00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=HYPERLINK("https://leilaoonline.com.br/lote/detalhe/64982", "23063")</f>
      </c>
      <c r="B123" s="4" t="s">
        <f>=HYPERLINK("https://leilaoonline.com.br/lote/detalhe/64982", " TRATOR BH 210I 4X4, ANO 2014, FR116528, UND S.FRANCISCO")</f>
      </c>
      <c r="C123" s="4" t="inlineStr">
        <is>
          <t>Não vendido</t>
        </is>
      </c>
      <c r="D123" s="4" t="inlineStr">
        <is>
          <t>86</t>
        </is>
      </c>
      <c r="E123" s="5" t="inlineStr">
        <is>
          <t>91.000,00</t>
        </is>
      </c>
      <c r="F123" s="4" t="inlineStr">
        <is>
          <t>1000.00</t>
        </is>
      </c>
    </row>
    <row collapsed="false" customFormat="false" customHeight="false" hidden="false" ht="12.1" outlineLevel="0" r="124">
      <c r="A124" s="5" t="s">
        <f>=HYPERLINK("https://leilaoonline.com.br/lote/detalhe/64988", "23064")</f>
      </c>
      <c r="B124" s="4" t="s">
        <f>=HYPERLINK("https://leilaoonline.com.br/lote/detalhe/64988", " CAMINHÃO VW/8.120 EURO3, ANO 2010/2011, FR34106, UND S. FRANCISCO")</f>
      </c>
      <c r="C124" s="4" t="inlineStr">
        <is>
          <t>Vendido</t>
        </is>
      </c>
      <c r="D124" s="4" t="inlineStr">
        <is>
          <t>96</t>
        </is>
      </c>
      <c r="E124" s="5" t="inlineStr">
        <is>
          <t>65.250,00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=HYPERLINK("https://leilaoonline.com.br/lote/detalhe/64984", "23065")</f>
      </c>
      <c r="B125" s="4" t="s">
        <f>=HYPERLINK("https://leilaoonline.com.br/lote/detalhe/64984", " SUCATA DE 5 ESTEIRA DIVERSOS TAM/MED. PATR. 73288/181626/720040/73267/181626, UND S. FRANCISCO")</f>
      </c>
      <c r="C125" s="4" t="inlineStr">
        <is>
          <t>Não vendido</t>
        </is>
      </c>
      <c r="D125" s="4" t="inlineStr">
        <is>
          <t>28</t>
        </is>
      </c>
      <c r="E125" s="5" t="inlineStr">
        <is>
          <t>3.100,00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=HYPERLINK("https://leilaoonline.com.br/lote/detalhe/66108", "23066")</f>
      </c>
      <c r="B126" s="4" t="s">
        <f>=HYPERLINK("https://leilaoonline.com.br/lote/detalhe/66108", "2 FOGÃO IND. 1 PROCESSEDOR, 3 ROCADEIRA, 1 SOPRADOR E 2 BEBEDOURO veja especificações, S/FR, UND S. FRANCISCO")</f>
      </c>
      <c r="C126" s="4" t="inlineStr">
        <is>
          <t>Vendido</t>
        </is>
      </c>
      <c r="D126" s="4" t="inlineStr">
        <is>
          <t>18</t>
        </is>
      </c>
      <c r="E126" s="5" t="inlineStr">
        <is>
          <t>1.600,00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=HYPERLINK("https://leilaoonline.com.br/lote/detalhe/65110", "24169")</f>
      </c>
      <c r="B127" s="4" t="s">
        <f>=HYPERLINK("https://leilaoonline.com.br/lote/detalhe/65110", "TERRACEADOR, FR165242UND B. RETIRO")</f>
      </c>
      <c r="C127" s="4" t="inlineStr">
        <is>
          <t>Não vendido</t>
        </is>
      </c>
      <c r="D127" s="4" t="inlineStr">
        <is>
          <t>18</t>
        </is>
      </c>
      <c r="E127" s="5" t="inlineStr">
        <is>
          <t>10.650,00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=HYPERLINK("https://leilaoonline.com.br/lote/detalhe/65111", "24178")</f>
      </c>
      <c r="B128" s="4" t="s">
        <f>=HYPERLINK("https://leilaoonline.com.br/lote/detalhe/65111", "TRANSBORDO SANTAL 12T, ANO 2014, FR57335, UND B. RETIRO")</f>
      </c>
      <c r="C128" s="4" t="inlineStr">
        <is>
          <t>Vendido</t>
        </is>
      </c>
      <c r="D128" s="4" t="inlineStr">
        <is>
          <t>55</t>
        </is>
      </c>
      <c r="E128" s="5" t="inlineStr">
        <is>
          <t>18.250,00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=HYPERLINK("https://leilaoonline.com.br/lote/detalhe/65098", "24242")</f>
      </c>
      <c r="B129" s="4" t="s">
        <f>=HYPERLINK("https://leilaoonline.com.br/lote/detalhe/65098", " PA-CARREGADEIRA XCMG ZL50G, ANO 2013, FR58513, UND BOM RETIRO")</f>
      </c>
      <c r="C129" s="4" t="inlineStr">
        <is>
          <t>Não vendido</t>
        </is>
      </c>
      <c r="D129" s="4" t="inlineStr">
        <is>
          <t>61</t>
        </is>
      </c>
      <c r="E129" s="5" t="inlineStr">
        <is>
          <t>78.000,00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=HYPERLINK("https://leilaoonline.com.br/lote/detalhe/65361", "24337")</f>
      </c>
      <c r="B130" s="4" t="s">
        <f>=HYPERLINK("https://leilaoonline.com.br/lote/detalhe/65361", " IMPLEMENTO MUNK, S/FR, UND BOM RETIRO ")</f>
      </c>
      <c r="C130" s="4" t="inlineStr">
        <is>
          <t>Vendido</t>
        </is>
      </c>
      <c r="D130" s="4" t="inlineStr">
        <is>
          <t>13</t>
        </is>
      </c>
      <c r="E130" s="5" t="inlineStr">
        <is>
          <t>5.250,00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=HYPERLINK("https://leilaoonline.com.br/lote/detalhe/65095", "24363")</f>
      </c>
      <c r="B131" s="4" t="s">
        <f>=HYPERLINK("https://leilaoonline.com.br/lote/detalhe/65095", "COLHEDORA J DEERE  3520, ANO,,,, FR 163627, UND. B. RETIRO - não funciona")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25.000,00</t>
        </is>
      </c>
      <c r="F131" s="4" t="inlineStr">
        <is>
          <t>1000.00</t>
        </is>
      </c>
    </row>
    <row collapsed="false" customFormat="false" customHeight="false" hidden="false" ht="12.1" outlineLevel="0" r="132">
      <c r="A132" s="5" t="s">
        <f>=HYPERLINK("https://leilaoonline.com.br/lote/detalhe/65096", "24364")</f>
      </c>
      <c r="B132" s="4" t="s">
        <f>=HYPERLINK("https://leilaoonline.com.br/lote/detalhe/65096", "COLHEDOR J.DEERE 3522, ANO....., FR23622, UND B.RETIRO - não funciona")</f>
      </c>
      <c r="C132" s="4" t="inlineStr">
        <is>
          <t>Vendido</t>
        </is>
      </c>
      <c r="D132" s="4" t="inlineStr">
        <is>
          <t>3</t>
        </is>
      </c>
      <c r="E132" s="5" t="inlineStr">
        <is>
          <t>27.000,00</t>
        </is>
      </c>
      <c r="F132" s="4" t="inlineStr">
        <is>
          <t>1000.00</t>
        </is>
      </c>
    </row>
    <row collapsed="false" customFormat="false" customHeight="false" hidden="false" ht="12.1" outlineLevel="0" r="133">
      <c r="A133" s="5" t="s">
        <f>=HYPERLINK("https://leilaoonline.com.br/lote/detalhe/65097", "24365")</f>
      </c>
      <c r="B133" s="4" t="s">
        <f>=HYPERLINK("https://leilaoonline.com.br/lote/detalhe/65097", "COLHEDOR J.DEERE 3520, ANO....., FR163624, UND B.RETIRO  - não funciona")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25.000,00</t>
        </is>
      </c>
      <c r="F133" s="4" t="inlineStr">
        <is>
          <t>1000.00</t>
        </is>
      </c>
    </row>
    <row collapsed="false" customFormat="false" customHeight="false" hidden="false" ht="12.1" outlineLevel="0" r="134">
      <c r="A134" s="5" t="s">
        <f>=HYPERLINK("https://leilaoonline.com.br/lote/detalhe/65092", "24367")</f>
      </c>
      <c r="B134" s="4" t="s">
        <f>=HYPERLINK("https://leilaoonline.com.br/lote/detalhe/65092", "TRATOR VALTRA BH210 I, ANO 2014, FR50836, SÉRIE AVTT2016JEM00518, UND B. RETIRO")</f>
      </c>
      <c r="C134" s="4" t="inlineStr">
        <is>
          <t>Não vendido</t>
        </is>
      </c>
      <c r="D134" s="4" t="inlineStr">
        <is>
          <t>69</t>
        </is>
      </c>
      <c r="E134" s="5" t="inlineStr">
        <is>
          <t>85.500,00</t>
        </is>
      </c>
      <c r="F134" s="4" t="inlineStr">
        <is>
          <t>1000.00</t>
        </is>
      </c>
    </row>
    <row collapsed="false" customFormat="false" customHeight="false" hidden="false" ht="12.1" outlineLevel="0" r="135">
      <c r="A135" s="5" t="s">
        <f>=HYPERLINK("https://leilaoonline.com.br/lote/detalhe/65112", "24372")</f>
      </c>
      <c r="B135" s="4" t="s">
        <f>=HYPERLINK("https://leilaoonline.com.br/lote/detalhe/65112", "TRATOR VALTRA BM CARREGADEIRA SANTAL ANO 2014, FR24000, UND B.RETIRO")</f>
      </c>
      <c r="C135" s="4" t="inlineStr">
        <is>
          <t>Vendido</t>
        </is>
      </c>
      <c r="D135" s="4" t="inlineStr">
        <is>
          <t>140</t>
        </is>
      </c>
      <c r="E135" s="5" t="inlineStr">
        <is>
          <t>119.000,00</t>
        </is>
      </c>
      <c r="F135" s="4" t="inlineStr">
        <is>
          <t>1000.00</t>
        </is>
      </c>
    </row>
    <row collapsed="false" customFormat="false" customHeight="false" hidden="false" ht="12.1" outlineLevel="0" r="136">
      <c r="A136" s="5" t="s">
        <f>=HYPERLINK("https://leilaoonline.com.br/lote/detalhe/65113", "24373")</f>
      </c>
      <c r="B136" s="4" t="s">
        <f>=HYPERLINK("https://leilaoonline.com.br/lote/detalhe/65113", "TRANSBORDO ATA 12000 12T, FR68022, UND B. RETIRO")</f>
      </c>
      <c r="C136" s="4" t="inlineStr">
        <is>
          <t>Não vendido</t>
        </is>
      </c>
      <c r="D136" s="4" t="inlineStr">
        <is>
          <t>51</t>
        </is>
      </c>
      <c r="E136" s="5" t="inlineStr">
        <is>
          <t>17.250,00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=HYPERLINK("https://leilaoonline.com.br/lote/detalhe/65114", "24374")</f>
      </c>
      <c r="B137" s="4" t="s">
        <f>=HYPERLINK("https://leilaoonline.com.br/lote/detalhe/65114", "COBRIDOR 3 Lin DMB, FR37307, UND B. RETIRO")</f>
      </c>
      <c r="C137" s="4" t="inlineStr">
        <is>
          <t>Vendido</t>
        </is>
      </c>
      <c r="D137" s="4" t="inlineStr">
        <is>
          <t>41</t>
        </is>
      </c>
      <c r="E137" s="5" t="inlineStr">
        <is>
          <t>7.100,00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=HYPERLINK("https://leilaoonline.com.br/lote/detalhe/65115", "24376")</f>
      </c>
      <c r="B138" s="4" t="s">
        <f>=HYPERLINK("https://leilaoonline.com.br/lote/detalhe/65115", "COBRIDOR, FR67045, UND B. RETIRO")</f>
      </c>
      <c r="C138" s="4" t="inlineStr">
        <is>
          <t>Não vendido</t>
        </is>
      </c>
      <c r="D138" s="4" t="inlineStr">
        <is>
          <t>4</t>
        </is>
      </c>
      <c r="E138" s="5" t="inlineStr">
        <is>
          <t>800,00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=HYPERLINK("https://leilaoonline.com.br/lote/detalhe/65116", "24377")</f>
      </c>
      <c r="B139" s="4" t="s">
        <f>=HYPERLINK("https://leilaoonline.com.br/lote/detalhe/65116", "IMPLEMENTO, S/FR, UND B. RETIRO")</f>
      </c>
      <c r="C139" s="4" t="inlineStr">
        <is>
          <t>Vendido</t>
        </is>
      </c>
      <c r="D139" s="4" t="inlineStr">
        <is>
          <t>2</t>
        </is>
      </c>
      <c r="E139" s="5" t="inlineStr">
        <is>
          <t>300,00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=HYPERLINK("https://leilaoonline.com.br/lote/detalhe/65123", "24378")</f>
      </c>
      <c r="B140" s="4" t="s">
        <f>=HYPERLINK("https://leilaoonline.com.br/lote/detalhe/65123", "COLHEDORA CANA EST 2L 1M JD 3522, FR50133, UND B. RETIRO")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25.000,00</t>
        </is>
      </c>
      <c r="F140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2026-04-18T19:02:35.00Z</dcterms:created>
  <dc:creator>Tellks Tecnologia</dc:creator>
  <cp:revision>0</cp:revision>
</cp:coreProperties>
</file>